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010mk\Desktop\AKCE\Přeložka MK\"/>
    </mc:Choice>
  </mc:AlternateContent>
  <bookViews>
    <workbookView xWindow="0" yWindow="0" windowWidth="28800" windowHeight="12435"/>
  </bookViews>
  <sheets>
    <sheet name="Rekapitulace stavby" sheetId="1" r:id="rId1"/>
    <sheet name="1 - stavební práce" sheetId="2" r:id="rId2"/>
  </sheets>
  <definedNames>
    <definedName name="_xlnm._FilterDatabase" localSheetId="1" hidden="1">'1 - stavební práce'!$C$88:$K$230</definedName>
    <definedName name="_xlnm.Print_Titles" localSheetId="1">'1 - stavební práce'!$88:$88</definedName>
    <definedName name="_xlnm.Print_Titles" localSheetId="0">'Rekapitulace stavby'!$52:$52</definedName>
    <definedName name="_xlnm.Print_Area" localSheetId="1">'1 - stavební práce'!$C$4:$J$39,'1 - stavební práce'!$C$45:$J$70,'1 - stavební práce'!$C$76:$K$230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T225" i="2"/>
  <c r="T224" i="2" s="1"/>
  <c r="R226" i="2"/>
  <c r="R225" i="2" s="1"/>
  <c r="R224" i="2" s="1"/>
  <c r="P226" i="2"/>
  <c r="P225" i="2"/>
  <c r="P224" i="2" s="1"/>
  <c r="BK226" i="2"/>
  <c r="BK225" i="2" s="1"/>
  <c r="J226" i="2"/>
  <c r="BE226" i="2"/>
  <c r="BI223" i="2"/>
  <c r="BH223" i="2"/>
  <c r="BG223" i="2"/>
  <c r="BF223" i="2"/>
  <c r="T223" i="2"/>
  <c r="T222" i="2"/>
  <c r="R223" i="2"/>
  <c r="R222" i="2"/>
  <c r="P223" i="2"/>
  <c r="P222" i="2"/>
  <c r="BK223" i="2"/>
  <c r="BK222" i="2"/>
  <c r="J222" i="2" s="1"/>
  <c r="J67" i="2" s="1"/>
  <c r="J223" i="2"/>
  <c r="BE223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4" i="2"/>
  <c r="BH214" i="2"/>
  <c r="BG214" i="2"/>
  <c r="BF214" i="2"/>
  <c r="T214" i="2"/>
  <c r="R214" i="2"/>
  <c r="P214" i="2"/>
  <c r="BK214" i="2"/>
  <c r="J214" i="2"/>
  <c r="BE214" i="2"/>
  <c r="BI211" i="2"/>
  <c r="BH211" i="2"/>
  <c r="BG211" i="2"/>
  <c r="BF211" i="2"/>
  <c r="T211" i="2"/>
  <c r="R211" i="2"/>
  <c r="P211" i="2"/>
  <c r="BK211" i="2"/>
  <c r="J211" i="2"/>
  <c r="BE211" i="2"/>
  <c r="BI207" i="2"/>
  <c r="BH207" i="2"/>
  <c r="BG207" i="2"/>
  <c r="BF207" i="2"/>
  <c r="T207" i="2"/>
  <c r="R207" i="2"/>
  <c r="P207" i="2"/>
  <c r="BK207" i="2"/>
  <c r="J207" i="2"/>
  <c r="BE207" i="2"/>
  <c r="BI201" i="2"/>
  <c r="BH201" i="2"/>
  <c r="BG201" i="2"/>
  <c r="BF201" i="2"/>
  <c r="T201" i="2"/>
  <c r="T191" i="2" s="1"/>
  <c r="R201" i="2"/>
  <c r="R191" i="2" s="1"/>
  <c r="P201" i="2"/>
  <c r="BK201" i="2"/>
  <c r="J201" i="2"/>
  <c r="BE201" i="2"/>
  <c r="BI198" i="2"/>
  <c r="BH198" i="2"/>
  <c r="BG198" i="2"/>
  <c r="BF198" i="2"/>
  <c r="T198" i="2"/>
  <c r="R198" i="2"/>
  <c r="P198" i="2"/>
  <c r="BK198" i="2"/>
  <c r="BK191" i="2" s="1"/>
  <c r="J191" i="2" s="1"/>
  <c r="J66" i="2" s="1"/>
  <c r="J198" i="2"/>
  <c r="BE198" i="2"/>
  <c r="BI192" i="2"/>
  <c r="BH192" i="2"/>
  <c r="BG192" i="2"/>
  <c r="BF192" i="2"/>
  <c r="T192" i="2"/>
  <c r="R192" i="2"/>
  <c r="P192" i="2"/>
  <c r="P191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3" i="2"/>
  <c r="BH173" i="2"/>
  <c r="BG173" i="2"/>
  <c r="BF173" i="2"/>
  <c r="T173" i="2"/>
  <c r="R173" i="2"/>
  <c r="P173" i="2"/>
  <c r="BK173" i="2"/>
  <c r="J173" i="2"/>
  <c r="BE173" i="2"/>
  <c r="BI170" i="2"/>
  <c r="BH170" i="2"/>
  <c r="BG170" i="2"/>
  <c r="BF170" i="2"/>
  <c r="T170" i="2"/>
  <c r="R170" i="2"/>
  <c r="P170" i="2"/>
  <c r="P161" i="2" s="1"/>
  <c r="BK170" i="2"/>
  <c r="BK161" i="2" s="1"/>
  <c r="J161" i="2" s="1"/>
  <c r="J65" i="2" s="1"/>
  <c r="J170" i="2"/>
  <c r="BE170" i="2"/>
  <c r="BI166" i="2"/>
  <c r="BH166" i="2"/>
  <c r="BG166" i="2"/>
  <c r="BF166" i="2"/>
  <c r="T166" i="2"/>
  <c r="R166" i="2"/>
  <c r="P166" i="2"/>
  <c r="BK166" i="2"/>
  <c r="J166" i="2"/>
  <c r="BE166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T161" i="2"/>
  <c r="R162" i="2"/>
  <c r="R161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T157" i="2"/>
  <c r="R158" i="2"/>
  <c r="R157" i="2"/>
  <c r="P158" i="2"/>
  <c r="P157" i="2"/>
  <c r="BK158" i="2"/>
  <c r="BK157" i="2"/>
  <c r="J157" i="2" s="1"/>
  <c r="J64" i="2" s="1"/>
  <c r="J158" i="2"/>
  <c r="BE158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4" i="2"/>
  <c r="BH144" i="2"/>
  <c r="BG144" i="2"/>
  <c r="BF144" i="2"/>
  <c r="T144" i="2"/>
  <c r="T137" i="2" s="1"/>
  <c r="R144" i="2"/>
  <c r="R137" i="2" s="1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BK137" i="2" s="1"/>
  <c r="J137" i="2" s="1"/>
  <c r="J63" i="2" s="1"/>
  <c r="J141" i="2"/>
  <c r="BE141" i="2"/>
  <c r="BI138" i="2"/>
  <c r="BH138" i="2"/>
  <c r="BG138" i="2"/>
  <c r="BF138" i="2"/>
  <c r="T138" i="2"/>
  <c r="R138" i="2"/>
  <c r="P138" i="2"/>
  <c r="P137" i="2"/>
  <c r="BK138" i="2"/>
  <c r="J138" i="2"/>
  <c r="BE138" i="2" s="1"/>
  <c r="BI135" i="2"/>
  <c r="BH135" i="2"/>
  <c r="BG135" i="2"/>
  <c r="BF135" i="2"/>
  <c r="T135" i="2"/>
  <c r="R135" i="2"/>
  <c r="R133" i="2" s="1"/>
  <c r="P135" i="2"/>
  <c r="BK135" i="2"/>
  <c r="J135" i="2"/>
  <c r="BE135" i="2"/>
  <c r="BI134" i="2"/>
  <c r="BH134" i="2"/>
  <c r="BG134" i="2"/>
  <c r="BF134" i="2"/>
  <c r="T134" i="2"/>
  <c r="T133" i="2"/>
  <c r="R134" i="2"/>
  <c r="P134" i="2"/>
  <c r="P133" i="2"/>
  <c r="BK134" i="2"/>
  <c r="BK133" i="2"/>
  <c r="J133" i="2" s="1"/>
  <c r="J62" i="2" s="1"/>
  <c r="J134" i="2"/>
  <c r="BE134" i="2" s="1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F35" i="2" s="1"/>
  <c r="BB55" i="1" s="1"/>
  <c r="BB54" i="1" s="1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R91" i="2" s="1"/>
  <c r="R90" i="2" s="1"/>
  <c r="R89" i="2" s="1"/>
  <c r="P96" i="2"/>
  <c r="BK96" i="2"/>
  <c r="J96" i="2"/>
  <c r="BE96" i="2"/>
  <c r="BI95" i="2"/>
  <c r="F37" i="2" s="1"/>
  <c r="BD55" i="1" s="1"/>
  <c r="BD54" i="1" s="1"/>
  <c r="W33" i="1" s="1"/>
  <c r="BH95" i="2"/>
  <c r="BG95" i="2"/>
  <c r="BF95" i="2"/>
  <c r="T95" i="2"/>
  <c r="R95" i="2"/>
  <c r="P95" i="2"/>
  <c r="P91" i="2" s="1"/>
  <c r="P90" i="2" s="1"/>
  <c r="P89" i="2" s="1"/>
  <c r="AU55" i="1" s="1"/>
  <c r="AU54" i="1" s="1"/>
  <c r="BK95" i="2"/>
  <c r="J95" i="2"/>
  <c r="BE95" i="2"/>
  <c r="BI92" i="2"/>
  <c r="BH92" i="2"/>
  <c r="F36" i="2" s="1"/>
  <c r="BC55" i="1" s="1"/>
  <c r="BC54" i="1" s="1"/>
  <c r="BG92" i="2"/>
  <c r="BF92" i="2"/>
  <c r="F34" i="2" s="1"/>
  <c r="BA55" i="1" s="1"/>
  <c r="BA54" i="1" s="1"/>
  <c r="T92" i="2"/>
  <c r="T91" i="2"/>
  <c r="R92" i="2"/>
  <c r="P92" i="2"/>
  <c r="BK92" i="2"/>
  <c r="BK91" i="2" s="1"/>
  <c r="J92" i="2"/>
  <c r="BE92" i="2"/>
  <c r="F83" i="2"/>
  <c r="E81" i="2"/>
  <c r="F52" i="2"/>
  <c r="E50" i="2"/>
  <c r="J24" i="2"/>
  <c r="E24" i="2"/>
  <c r="J86" i="2" s="1"/>
  <c r="J23" i="2"/>
  <c r="J21" i="2"/>
  <c r="E21" i="2"/>
  <c r="J54" i="2" s="1"/>
  <c r="J85" i="2"/>
  <c r="J20" i="2"/>
  <c r="J18" i="2"/>
  <c r="E18" i="2"/>
  <c r="F86" i="2"/>
  <c r="F55" i="2"/>
  <c r="J17" i="2"/>
  <c r="J15" i="2"/>
  <c r="E15" i="2"/>
  <c r="F85" i="2"/>
  <c r="F54" i="2"/>
  <c r="J14" i="2"/>
  <c r="J12" i="2"/>
  <c r="J83" i="2"/>
  <c r="J52" i="2"/>
  <c r="E7" i="2"/>
  <c r="E79" i="2"/>
  <c r="E48" i="2"/>
  <c r="AS54" i="1"/>
  <c r="L50" i="1"/>
  <c r="AM50" i="1"/>
  <c r="AM49" i="1"/>
  <c r="L49" i="1"/>
  <c r="AM47" i="1"/>
  <c r="L47" i="1"/>
  <c r="L45" i="1"/>
  <c r="L44" i="1"/>
  <c r="T90" i="2" l="1"/>
  <c r="T89" i="2" s="1"/>
  <c r="J33" i="2"/>
  <c r="AV55" i="1" s="1"/>
  <c r="AT55" i="1" s="1"/>
  <c r="J225" i="2"/>
  <c r="J69" i="2" s="1"/>
  <c r="BK224" i="2"/>
  <c r="J224" i="2" s="1"/>
  <c r="J68" i="2" s="1"/>
  <c r="F33" i="2"/>
  <c r="AZ55" i="1" s="1"/>
  <c r="AZ54" i="1" s="1"/>
  <c r="AW54" i="1"/>
  <c r="AK30" i="1" s="1"/>
  <c r="W30" i="1"/>
  <c r="J91" i="2"/>
  <c r="J61" i="2" s="1"/>
  <c r="BK90" i="2"/>
  <c r="AX54" i="1"/>
  <c r="W31" i="1"/>
  <c r="W32" i="1"/>
  <c r="AY54" i="1"/>
  <c r="J55" i="2"/>
  <c r="J34" i="2"/>
  <c r="AW55" i="1" s="1"/>
  <c r="AV54" i="1" l="1"/>
  <c r="W29" i="1"/>
  <c r="BK89" i="2"/>
  <c r="J89" i="2" s="1"/>
  <c r="J90" i="2"/>
  <c r="J60" i="2" s="1"/>
  <c r="J59" i="2" l="1"/>
  <c r="J30" i="2"/>
  <c r="AK29" i="1"/>
  <c r="AT54" i="1"/>
  <c r="AG55" i="1" l="1"/>
  <c r="J39" i="2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<sst xmlns="http://schemas.openxmlformats.org/spreadsheetml/2006/main" count="1870" uniqueCount="440">
  <si>
    <t>Export Komplet</t>
  </si>
  <si>
    <t/>
  </si>
  <si>
    <t>2.0</t>
  </si>
  <si>
    <t>ZAMOK</t>
  </si>
  <si>
    <t>False</t>
  </si>
  <si>
    <t>{96a50289-8055-4fb2-bd07-31c69d7014d5}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</si>
  <si>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</si>
  <si>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</si>
  <si>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</si>
  <si>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</si>
  <si>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</si>
  <si>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</si>
  <si>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</si>
  <si>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</si>
  <si>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9-222-2020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</si>
  <si>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</si>
  <si>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</si>
  <si>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Přeložka MK,  Rychnov nad Kněžnou</t>
  </si>
  <si>
    <t>KSO:</t>
  </si>
  <si>
    <t>CC-CZ:</t>
  </si>
  <si>
    <t>Místo:</t>
  </si>
  <si>
    <t>Rychnov nad Kněžnou</t>
  </si>
  <si>
    <t>Datum:</t>
  </si>
  <si>
    <t>13.11.2020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</si>
  <si>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</si>
  <si>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</si>
  <si>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</si>
  <si>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</si>
  <si>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</si>
  <si>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</si>
  <si>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</si>
  <si>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</si>
  <si>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</si>
  <si>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</si>
  <si>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</si>
  <si>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</si>
  <si>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</si>
  <si>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</si>
  <si>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</si>
  <si>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</si>
  <si>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</si>
  <si>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</si>
  <si>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</si>
  <si>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</si>
  <si>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</si>
  <si>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</si>
  <si>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</si>
  <si>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</si>
  <si>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</si>
  <si>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</si>
  <si>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</si>
  <si>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</si>
  <si>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</si>
  <si>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</si>
  <si>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</si>
  <si>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</si>
  <si>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</si>
  <si>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</si>
  <si>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</si>
  <si>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</si>
  <si>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</si>
  <si>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</si>
  <si>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</si>
  <si>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</si>
  <si>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</si>
  <si>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</si>
  <si>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</si>
  <si>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</si>
  <si>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</si>
  <si>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</si>
  <si>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</si>
  <si>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</si>
  <si>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</si>
  <si>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</si>
  <si>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práce</t>
  </si>
  <si>
    <t>STA</t>
  </si>
  <si>
    <t>{2c759fb7-f53a-45e0-9cd6-ced8acdc81ea}</t>
  </si>
  <si>
    <t>2</t>
  </si>
  <si>
    <t>KRYCÍ LIST SOUPISU PRACÍ</t>
  </si>
  <si>
    <t>Objekt:</t>
  </si>
  <si>
    <t>1 -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</si>
  <si>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</si>
  <si>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</si>
  <si>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</si>
  <si>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</si>
  <si>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</si>
  <si>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</si>
  <si>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</si>
  <si>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</si>
  <si>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</si>
  <si>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</si>
  <si>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</si>
  <si>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</si>
  <si>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</si>
  <si>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</si>
  <si>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</si>
  <si>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</si>
  <si>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</si>
  <si>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</si>
  <si>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</si>
  <si>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</si>
  <si>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</si>
  <si>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</si>
  <si>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</si>
  <si>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</si>
  <si>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</si>
  <si>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</si>
  <si>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</si>
  <si>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</si>
  <si>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</si>
  <si>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</si>
  <si>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</si>
  <si>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</si>
  <si>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30</t>
  </si>
  <si>
    <t>K</t>
  </si>
  <si>
    <t>113106161</t>
  </si>
  <si>
    <t>Rozebrání dlažeb vozovek z drobných kostek s ložem z kameniva ručně</t>
  </si>
  <si>
    <t>m2</t>
  </si>
  <si>
    <t>CS ÚRS 2019 01</t>
  </si>
  <si>
    <t>4</t>
  </si>
  <si>
    <t>-1366097056</t>
  </si>
  <si>
    <t>VV</t>
  </si>
  <si>
    <t xml:space="preserve">"předláždění"  </t>
  </si>
  <si>
    <t>4,8</t>
  </si>
  <si>
    <t>29</t>
  </si>
  <si>
    <t>113106521</t>
  </si>
  <si>
    <t>Rozebrání dlažeb vozovek z drobných kostek s ložem z kameniva strojně pl přes 200 m2</t>
  </si>
  <si>
    <t>210450336</t>
  </si>
  <si>
    <t>31</t>
  </si>
  <si>
    <t>113107162</t>
  </si>
  <si>
    <t>Odstranění podkladu z kameniva drceného tl 200 mm strojně pl přes 50 do 200 m2</t>
  </si>
  <si>
    <t>133089126</t>
  </si>
  <si>
    <t>33</t>
  </si>
  <si>
    <t>113107171</t>
  </si>
  <si>
    <t>Odstranění podkladu z betonu prostého tl 150 mm strojně pl přes 50 do 200 m2</t>
  </si>
  <si>
    <t>-311327362</t>
  </si>
  <si>
    <t>32</t>
  </si>
  <si>
    <t>113107223</t>
  </si>
  <si>
    <t>Odstranění podkladu z kameniva drceného tl 300 mm strojně pl přes 200 m2</t>
  </si>
  <si>
    <t>842639105</t>
  </si>
  <si>
    <t>9</t>
  </si>
  <si>
    <t>113154123</t>
  </si>
  <si>
    <t>Frézování živičného krytu tl 50 mm pruh š 1 m pl do 500 m2 bez překážek v trase</t>
  </si>
  <si>
    <t>746965340</t>
  </si>
  <si>
    <t>12</t>
  </si>
  <si>
    <t>-1439700503</t>
  </si>
  <si>
    <t>11</t>
  </si>
  <si>
    <t>113154124</t>
  </si>
  <si>
    <t>Frézování živičného krytu tl 100 mm pruh š 1 m pl do 500 m2 bez překážek v trase</t>
  </si>
  <si>
    <t>-800327969</t>
  </si>
  <si>
    <t>113202111</t>
  </si>
  <si>
    <t>Vytrhání obrub krajníků obrubníků stojatých</t>
  </si>
  <si>
    <t>m</t>
  </si>
  <si>
    <t>1502392551</t>
  </si>
  <si>
    <t>16</t>
  </si>
  <si>
    <t>131201101</t>
  </si>
  <si>
    <t>Hloubení jam nezapažených v hornině tř. 3 objemu do 100 m3</t>
  </si>
  <si>
    <t>m3</t>
  </si>
  <si>
    <t>-571728599</t>
  </si>
  <si>
    <t>"pro novou konstrukci"</t>
  </si>
  <si>
    <t>11,2+34,2+27,8</t>
  </si>
  <si>
    <t>"výměna aktivní zony"</t>
  </si>
  <si>
    <t>210,8*0,2</t>
  </si>
  <si>
    <t>Součet</t>
  </si>
  <si>
    <t>17</t>
  </si>
  <si>
    <t>131201109</t>
  </si>
  <si>
    <t>Příplatek za lepivost u hloubení jam nezapažených v hornině tř. 3</t>
  </si>
  <si>
    <t>1929240494</t>
  </si>
  <si>
    <t>68</t>
  </si>
  <si>
    <t>162701105</t>
  </si>
  <si>
    <t>Vodorovné přemístění do 10000 m výkopku/sypaniny z horniny tř. 1 až 4</t>
  </si>
  <si>
    <t>1223472475</t>
  </si>
  <si>
    <t>115,36-19,2</t>
  </si>
  <si>
    <t>69</t>
  </si>
  <si>
    <t>162701109</t>
  </si>
  <si>
    <t>Příplatek k vodorovnému přemístění výkopku/sypaniny z horniny tř. 1 až 4 ZKD 1000 m přes 10000 m</t>
  </si>
  <si>
    <t>-334827496</t>
  </si>
  <si>
    <t>96,16*10</t>
  </si>
  <si>
    <t>65</t>
  </si>
  <si>
    <t>167101102</t>
  </si>
  <si>
    <t>Nakládání výkopku z hornin tř. 1 až 4 přes 100 m3</t>
  </si>
  <si>
    <t>2100795268</t>
  </si>
  <si>
    <t>96,16</t>
  </si>
  <si>
    <t>66</t>
  </si>
  <si>
    <t>171201201</t>
  </si>
  <si>
    <t>Uložení sypaniny na skládky</t>
  </si>
  <si>
    <t>-1247533482</t>
  </si>
  <si>
    <t>67</t>
  </si>
  <si>
    <t>171201211</t>
  </si>
  <si>
    <t>Poplatek za uložení stavebního odpadu - zeminy a kameniva na skládce</t>
  </si>
  <si>
    <t>t</t>
  </si>
  <si>
    <t>-1603696173</t>
  </si>
  <si>
    <t>96,16*1,8</t>
  </si>
  <si>
    <t>27</t>
  </si>
  <si>
    <t>174101101</t>
  </si>
  <si>
    <t>Zásyp jam, šachet rýh nebo kolem objektů sypaninou se zhutněním</t>
  </si>
  <si>
    <t>-1954777893</t>
  </si>
  <si>
    <t>39</t>
  </si>
  <si>
    <t>181301101</t>
  </si>
  <si>
    <t>Rozprostření ornice tl vrstvy do 100 mm pl do 500 m2 v rovině nebo ve svahu do 1:5</t>
  </si>
  <si>
    <t>1966212122</t>
  </si>
  <si>
    <t>40</t>
  </si>
  <si>
    <t>181411131</t>
  </si>
  <si>
    <t>Založení parkového trávníku výsevem plochy do 1000 m2 v rovině a ve svahu do 1:5</t>
  </si>
  <si>
    <t>1049690651</t>
  </si>
  <si>
    <t>41</t>
  </si>
  <si>
    <t>M</t>
  </si>
  <si>
    <t>00572410</t>
  </si>
  <si>
    <t>osivo směs travní parková</t>
  </si>
  <si>
    <t>kg</t>
  </si>
  <si>
    <t>8</t>
  </si>
  <si>
    <t>-89438105</t>
  </si>
  <si>
    <t>85/40</t>
  </si>
  <si>
    <t>42</t>
  </si>
  <si>
    <t>181951102</t>
  </si>
  <si>
    <t>Úprava pláně v hornině tř. 1 až 4 se zhutněním</t>
  </si>
  <si>
    <t>1445932449</t>
  </si>
  <si>
    <t>421,6</t>
  </si>
  <si>
    <t>43</t>
  </si>
  <si>
    <t>182201101</t>
  </si>
  <si>
    <t>Svahování násypů</t>
  </si>
  <si>
    <t>1730177675</t>
  </si>
  <si>
    <t>Zakládání</t>
  </si>
  <si>
    <t>50</t>
  </si>
  <si>
    <t>213141113</t>
  </si>
  <si>
    <t>Zřízení vrstvy z geotextilie v rovině nebo ve sklonu do 1:5 š do 8,5 m</t>
  </si>
  <si>
    <t>320315308</t>
  </si>
  <si>
    <t>51</t>
  </si>
  <si>
    <t>69311081</t>
  </si>
  <si>
    <t>geotextilie netkaná separační, ochranná, filtrační, drenážní PES 300g/m2</t>
  </si>
  <si>
    <t>-1494543208</t>
  </si>
  <si>
    <t>421,6*1,15 'Přepočtené koeficientem množství</t>
  </si>
  <si>
    <t>5</t>
  </si>
  <si>
    <t>Komunikace pozemní</t>
  </si>
  <si>
    <t>18</t>
  </si>
  <si>
    <t>564861111</t>
  </si>
  <si>
    <t>Podklad ze štěrkodrtě ŠD tl 200 mm</t>
  </si>
  <si>
    <t>1899022620</t>
  </si>
  <si>
    <t>(426,6-78)*1,1</t>
  </si>
  <si>
    <t>60</t>
  </si>
  <si>
    <t>564861111,1</t>
  </si>
  <si>
    <t>Podklad z vybouraných podkladů - štěrkodrtě ŠD tl 200 mm</t>
  </si>
  <si>
    <t>81361100</t>
  </si>
  <si>
    <t>78</t>
  </si>
  <si>
    <t>53</t>
  </si>
  <si>
    <t>564961315</t>
  </si>
  <si>
    <t>Podklad z betonového recyklátu tl 200 mm</t>
  </si>
  <si>
    <t>-1425636805</t>
  </si>
  <si>
    <t>"výměna aktivní zony"  210,8</t>
  </si>
  <si>
    <t>"využití stáv. podkladů"    -78</t>
  </si>
  <si>
    <t>22</t>
  </si>
  <si>
    <t>565135121</t>
  </si>
  <si>
    <t>Asfaltový beton vrstva podkladní ACP 16 (obalované kamenivo OKS) tl 50 mm š přes 3 m</t>
  </si>
  <si>
    <t>1818542835</t>
  </si>
  <si>
    <t>19</t>
  </si>
  <si>
    <t>567122114</t>
  </si>
  <si>
    <t>Podklad ze směsi stmelené cementem SC C 8/10 (KSC I) tl 150 mm</t>
  </si>
  <si>
    <t>-522163831</t>
  </si>
  <si>
    <t>20</t>
  </si>
  <si>
    <t>573111113</t>
  </si>
  <si>
    <t>Postřik živičný infiltrační s posypem z asfaltu množství 1,5 kg/m2</t>
  </si>
  <si>
    <t>-206467881</t>
  </si>
  <si>
    <t>573231108</t>
  </si>
  <si>
    <t>Postřik živičný spojovací ze silniční emulze v množství 0,50 kg/m2</t>
  </si>
  <si>
    <t>390439283</t>
  </si>
  <si>
    <t>24</t>
  </si>
  <si>
    <t>577134121</t>
  </si>
  <si>
    <t>Asfaltový beton vrstva obrusná ACO 11 (ABS) tř. I tl 40 mm š přes 3 m z nemodifikovaného asfaltu</t>
  </si>
  <si>
    <t>-127255723</t>
  </si>
  <si>
    <t>23</t>
  </si>
  <si>
    <t>577145122</t>
  </si>
  <si>
    <t>Asfaltový beton vrstva ložní ACL 16 (ABH) tl 50 mm š přes 3 m z nemodifikovaného asfaltu</t>
  </si>
  <si>
    <t>-719627046</t>
  </si>
  <si>
    <t>34</t>
  </si>
  <si>
    <t>591211111</t>
  </si>
  <si>
    <t>Kladení dlažby z kostek drobných z kamene do lože z kameniva těženého tl 50 mm</t>
  </si>
  <si>
    <t>-163240128</t>
  </si>
  <si>
    <t>"předláždění"  4,8</t>
  </si>
  <si>
    <t>Trubní vedení</t>
  </si>
  <si>
    <t>38</t>
  </si>
  <si>
    <t>871315221.1</t>
  </si>
  <si>
    <t>Kanalizační potrubí z tvrdého PVC jednovrstvé tuhost třídy SN8 DN 160 vč. zemních prací, podsypů, obsypů</t>
  </si>
  <si>
    <t>493563983</t>
  </si>
  <si>
    <t>36</t>
  </si>
  <si>
    <t>899304111</t>
  </si>
  <si>
    <t>Osazení poklop železobetonových včetně rámů jakékoli hmotnosti</t>
  </si>
  <si>
    <t>kus</t>
  </si>
  <si>
    <t>541699936</t>
  </si>
  <si>
    <t>37</t>
  </si>
  <si>
    <t>899-01</t>
  </si>
  <si>
    <t>dodávka polop betonový s rámem - typ dle PD</t>
  </si>
  <si>
    <t>ks</t>
  </si>
  <si>
    <t>-1837094832</t>
  </si>
  <si>
    <t>Ostatní konstrukce a práce, bourání</t>
  </si>
  <si>
    <t>54</t>
  </si>
  <si>
    <t>916131113</t>
  </si>
  <si>
    <t>Osazení silničního obrubníku betonového ležatého s boční opěrou do lože z betonu prostého</t>
  </si>
  <si>
    <t>-1209683908</t>
  </si>
  <si>
    <t>44</t>
  </si>
  <si>
    <t>916131213</t>
  </si>
  <si>
    <t>Osazení silničního obrubníku betonového stojatého s boční opěrou do lože z betonu prostého</t>
  </si>
  <si>
    <t>576922134</t>
  </si>
  <si>
    <t>85,2+1</t>
  </si>
  <si>
    <t>45</t>
  </si>
  <si>
    <t>59217023</t>
  </si>
  <si>
    <t>obrubník betonový chodníkový 1000x150x250mm</t>
  </si>
  <si>
    <t>857885983</t>
  </si>
  <si>
    <t>85,2*1,01</t>
  </si>
  <si>
    <t>35*1,01</t>
  </si>
  <si>
    <t>48</t>
  </si>
  <si>
    <t>59217030</t>
  </si>
  <si>
    <t>obrubník betonový silniční přechodový 1000x150x150-250mm</t>
  </si>
  <si>
    <t>-1637288389</t>
  </si>
  <si>
    <t>1*1,01</t>
  </si>
  <si>
    <t>49</t>
  </si>
  <si>
    <t>916991121</t>
  </si>
  <si>
    <t>Lože pod obrubníky, krajníky nebo obruby z dlažebních kostek z betonu prostého</t>
  </si>
  <si>
    <t>616305030</t>
  </si>
  <si>
    <t>(85,2+1)*0,25*0,15</t>
  </si>
  <si>
    <t>35*0,35*0,15</t>
  </si>
  <si>
    <t>28</t>
  </si>
  <si>
    <t>919124121.1</t>
  </si>
  <si>
    <t>Ošetření spár trvale pružným tmelem a zadrcení</t>
  </si>
  <si>
    <t>-1676969539</t>
  </si>
  <si>
    <t>10</t>
  </si>
  <si>
    <t>919735112</t>
  </si>
  <si>
    <t>Řezání stávajícího živičného krytu hl do 100 mm</t>
  </si>
  <si>
    <t>-2009922268</t>
  </si>
  <si>
    <t>62</t>
  </si>
  <si>
    <t>935113111</t>
  </si>
  <si>
    <t>Osazení odvodňovacího polymerbetonového žlabu s krycím roštem šířky do 200 mm</t>
  </si>
  <si>
    <t>1593014676</t>
  </si>
  <si>
    <t>"nový žlab"   7</t>
  </si>
  <si>
    <t>"stávající"   7</t>
  </si>
  <si>
    <t>63</t>
  </si>
  <si>
    <t>935-01</t>
  </si>
  <si>
    <t xml:space="preserve">dodávka odvodňovací žlab  MEA DRAIN dle popisu v PD </t>
  </si>
  <si>
    <t>-136038111</t>
  </si>
  <si>
    <t>966006251.1</t>
  </si>
  <si>
    <t>Odstranění  zabetonovaného sloupku ocelového</t>
  </si>
  <si>
    <t>-548100260</t>
  </si>
  <si>
    <t>"demontáž sloupků oplocení"  20</t>
  </si>
  <si>
    <t>61</t>
  </si>
  <si>
    <t>966008221.1</t>
  </si>
  <si>
    <t>Bourání betonového nebo polymerbetonového odvodňovacího žlabu š do 200 mm - pro další použití</t>
  </si>
  <si>
    <t>1905261786</t>
  </si>
  <si>
    <t>966071822</t>
  </si>
  <si>
    <t>Rozebrání oplocení z drátěného pletiva se čtvercovými oky výšky do 2,0 m</t>
  </si>
  <si>
    <t>1208110704</t>
  </si>
  <si>
    <t>6</t>
  </si>
  <si>
    <t>966073813</t>
  </si>
  <si>
    <t>Rozebrání vrat a vrátek k oplocení plochy do 20 m2</t>
  </si>
  <si>
    <t>-271259792</t>
  </si>
  <si>
    <t>35</t>
  </si>
  <si>
    <t>979071121</t>
  </si>
  <si>
    <t>Očištění dlažebních kostek drobných s původním spárováním kamenivem těženým</t>
  </si>
  <si>
    <t>1549855256</t>
  </si>
  <si>
    <t>997</t>
  </si>
  <si>
    <t>Přesun sutě</t>
  </si>
  <si>
    <t>56</t>
  </si>
  <si>
    <t>997221551</t>
  </si>
  <si>
    <t>Vodorovná doprava suti ze sypkých materiálů do 1 km</t>
  </si>
  <si>
    <t>-1882586274</t>
  </si>
  <si>
    <t>"podklady"  22,62+136,4</t>
  </si>
  <si>
    <t>"frezinkk"   8,512+9,984+19,96</t>
  </si>
  <si>
    <t>Mezisoučet</t>
  </si>
  <si>
    <t>3</t>
  </si>
  <si>
    <t>"podklady k dalšímu použití"   -22,62</t>
  </si>
  <si>
    <t>70</t>
  </si>
  <si>
    <t>997221559</t>
  </si>
  <si>
    <t>Příplatek ZKD 1 km u vodorovné dopravy suti ze sypkých materiálů</t>
  </si>
  <si>
    <t>1489072724</t>
  </si>
  <si>
    <t>174,856*19</t>
  </si>
  <si>
    <t>57</t>
  </si>
  <si>
    <t>997221561</t>
  </si>
  <si>
    <t>Vodorovná doprava suti z kusových materiálů do 1 km</t>
  </si>
  <si>
    <t>-17598399</t>
  </si>
  <si>
    <t>"suť celkem"   342,487</t>
  </si>
  <si>
    <t>"sypké"  -197,476</t>
  </si>
  <si>
    <t>"dlažba k použití"  -1,536</t>
  </si>
  <si>
    <t>71</t>
  </si>
  <si>
    <t>997221569</t>
  </si>
  <si>
    <t>Příplatek ZKD 1 km u vodorovné dopravy suti z kusových materiálů</t>
  </si>
  <si>
    <t>1082679881</t>
  </si>
  <si>
    <t>(143,475-99,2)*19</t>
  </si>
  <si>
    <t>"dlažba skládka města"   99,2*9</t>
  </si>
  <si>
    <t>58</t>
  </si>
  <si>
    <t>997221611</t>
  </si>
  <si>
    <t>Nakládání suti na dopravní prostředky pro vodorovnou dopravu</t>
  </si>
  <si>
    <t>-1142541484</t>
  </si>
  <si>
    <t>174,856+143,475</t>
  </si>
  <si>
    <t>72</t>
  </si>
  <si>
    <t>997221815</t>
  </si>
  <si>
    <t>Poplatek za uložení na skládce (skládkovné) stavebního odpadu betonového kód odpadu 170 101</t>
  </si>
  <si>
    <t>630569289</t>
  </si>
  <si>
    <t>25,35+9,225</t>
  </si>
  <si>
    <t>73</t>
  </si>
  <si>
    <t>997221845</t>
  </si>
  <si>
    <t>Poplatek za uložení na skládce (skládkovné) odpadu asfaltového bez dehtu kód odpadu 170 302</t>
  </si>
  <si>
    <t>-757313693</t>
  </si>
  <si>
    <t>59</t>
  </si>
  <si>
    <t>997221855</t>
  </si>
  <si>
    <t>Poplatek za uložení na skládce (skládkovné) zeminy a kameniva kód odpadu 170 504</t>
  </si>
  <si>
    <t>-221304513</t>
  </si>
  <si>
    <t>77</t>
  </si>
  <si>
    <t>997221855.1</t>
  </si>
  <si>
    <t>Poplatek za uložení na skládce (skládkovné) sěsná suť</t>
  </si>
  <si>
    <t>1098594313</t>
  </si>
  <si>
    <t>318,331-34,575-38,456-136,4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</si>
  <si>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</si>
  <si>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</si>
  <si>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</si>
  <si>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</si>
  <si>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</si>
  <si>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-1676900530</t>
  </si>
  <si>
    <t>VRN</t>
  </si>
  <si>
    <t>Vedlejší rozpočtové náklady</t>
  </si>
  <si>
    <t>VRN1</t>
  </si>
  <si>
    <t>012103000</t>
  </si>
  <si>
    <t>Geodetické práce před výstavbou</t>
  </si>
  <si>
    <t>kpl</t>
  </si>
  <si>
    <t>1024</t>
  </si>
  <si>
    <t>-1802215282</t>
  </si>
  <si>
    <t>79</t>
  </si>
  <si>
    <t>012303000</t>
  </si>
  <si>
    <t>Geodetické práce po výstavbě</t>
  </si>
  <si>
    <t>1302642370</t>
  </si>
  <si>
    <t>74</t>
  </si>
  <si>
    <t>030001000</t>
  </si>
  <si>
    <t>Zařízení staveniště</t>
  </si>
  <si>
    <t>%</t>
  </si>
  <si>
    <t>260937360</t>
  </si>
  <si>
    <t>75</t>
  </si>
  <si>
    <t>070001000</t>
  </si>
  <si>
    <t>Provozní vlivy</t>
  </si>
  <si>
    <t>332100103</t>
  </si>
  <si>
    <t>76</t>
  </si>
  <si>
    <t>08-01</t>
  </si>
  <si>
    <t>DIO - dopravněinženýrské opatření</t>
  </si>
  <si>
    <t>540257244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</si>
</sst>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43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44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4"/>
      <c r="BS10" s="16" t="s">
        <v>6</v>
      </c>
    </row>
    <row r="11" spans="1:74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44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44"/>
      <c r="BS13" s="16" t="s">
        <v>6</v>
      </c>
    </row>
    <row r="14" spans="1:74" ht="11.25">
      <c r="B14" s="20"/>
      <c r="C14" s="21"/>
      <c r="D14" s="21"/>
      <c r="E14" s="276" t="s">
        <v>29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44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4"/>
      <c r="BS16" s="16" t="s">
        <v>4</v>
      </c>
    </row>
    <row r="17" spans="2:71" ht="18.399999999999999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31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2:7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4"/>
      <c r="BS19" s="16" t="s">
        <v>6</v>
      </c>
    </row>
    <row r="20" spans="2:71" ht="18.399999999999999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31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2:7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2:7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44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2:71" s="1" customFormat="1" ht="25.9" customHeight="1">
      <c r="B26" s="33"/>
      <c r="C26" s="34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5">
        <f>ROUND(AG54,2)</f>
        <v>0</v>
      </c>
      <c r="AL26" s="246"/>
      <c r="AM26" s="246"/>
      <c r="AN26" s="246"/>
      <c r="AO26" s="246"/>
      <c r="AP26" s="34"/>
      <c r="AQ26" s="34"/>
      <c r="AR26" s="37"/>
      <c r="BE26" s="244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4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9" t="s">
        <v>35</v>
      </c>
      <c r="M28" s="279"/>
      <c r="N28" s="279"/>
      <c r="O28" s="279"/>
      <c r="P28" s="279"/>
      <c r="Q28" s="34"/>
      <c r="R28" s="34"/>
      <c r="S28" s="34"/>
      <c r="T28" s="34"/>
      <c r="U28" s="34"/>
      <c r="V28" s="34"/>
      <c r="W28" s="279" t="s">
        <v>36</v>
      </c>
      <c r="X28" s="279"/>
      <c r="Y28" s="279"/>
      <c r="Z28" s="279"/>
      <c r="AA28" s="279"/>
      <c r="AB28" s="279"/>
      <c r="AC28" s="279"/>
      <c r="AD28" s="279"/>
      <c r="AE28" s="279"/>
      <c r="AF28" s="34"/>
      <c r="AG28" s="34"/>
      <c r="AH28" s="34"/>
      <c r="AI28" s="34"/>
      <c r="AJ28" s="34"/>
      <c r="AK28" s="279" t="s">
        <v>37</v>
      </c>
      <c r="AL28" s="279"/>
      <c r="AM28" s="279"/>
      <c r="AN28" s="279"/>
      <c r="AO28" s="279"/>
      <c r="AP28" s="34"/>
      <c r="AQ28" s="34"/>
      <c r="AR28" s="37"/>
      <c r="BE28" s="244"/>
    </row>
    <row r="29" spans="2:71" s="2" customFormat="1" ht="14.45" customHeight="1">
      <c r="B29" s="38"/>
      <c r="C29" s="39"/>
      <c r="D29" s="28" t="s">
        <v>38</v>
      </c>
      <c r="E29" s="39"/>
      <c r="F29" s="28" t="s">
        <v>39</v>
      </c>
      <c r="G29" s="39"/>
      <c r="H29" s="39"/>
      <c r="I29" s="39"/>
      <c r="J29" s="39"/>
      <c r="K29" s="39"/>
      <c r="L29" s="280">
        <v>0.21</v>
      </c>
      <c r="M29" s="242"/>
      <c r="N29" s="242"/>
      <c r="O29" s="242"/>
      <c r="P29" s="242"/>
      <c r="Q29" s="39"/>
      <c r="R29" s="39"/>
      <c r="S29" s="39"/>
      <c r="T29" s="39"/>
      <c r="U29" s="39"/>
      <c r="V29" s="39"/>
      <c r="W29" s="241">
        <f>ROUND(AZ54, 2)</f>
        <v>0</v>
      </c>
      <c r="X29" s="242"/>
      <c r="Y29" s="242"/>
      <c r="Z29" s="242"/>
      <c r="AA29" s="242"/>
      <c r="AB29" s="242"/>
      <c r="AC29" s="242"/>
      <c r="AD29" s="242"/>
      <c r="AE29" s="242"/>
      <c r="AF29" s="39"/>
      <c r="AG29" s="39"/>
      <c r="AH29" s="39"/>
      <c r="AI29" s="39"/>
      <c r="AJ29" s="39"/>
      <c r="AK29" s="241">
        <f>ROUND(AV54, 2)</f>
        <v>0</v>
      </c>
      <c r="AL29" s="242"/>
      <c r="AM29" s="242"/>
      <c r="AN29" s="242"/>
      <c r="AO29" s="242"/>
      <c r="AP29" s="39"/>
      <c r="AQ29" s="39"/>
      <c r="AR29" s="40"/>
      <c r="BE29" s="244"/>
    </row>
    <row r="30" spans="2:71" s="2" customFormat="1" ht="14.45" customHeight="1">
      <c r="B30" s="38"/>
      <c r="C30" s="39"/>
      <c r="D30" s="39"/>
      <c r="E30" s="39"/>
      <c r="F30" s="28" t="s">
        <v>40</v>
      </c>
      <c r="G30" s="39"/>
      <c r="H30" s="39"/>
      <c r="I30" s="39"/>
      <c r="J30" s="39"/>
      <c r="K30" s="39"/>
      <c r="L30" s="280">
        <v>0.15</v>
      </c>
      <c r="M30" s="242"/>
      <c r="N30" s="242"/>
      <c r="O30" s="242"/>
      <c r="P30" s="242"/>
      <c r="Q30" s="39"/>
      <c r="R30" s="39"/>
      <c r="S30" s="39"/>
      <c r="T30" s="39"/>
      <c r="U30" s="39"/>
      <c r="V30" s="39"/>
      <c r="W30" s="241">
        <f>ROUND(BA54, 2)</f>
        <v>0</v>
      </c>
      <c r="X30" s="242"/>
      <c r="Y30" s="242"/>
      <c r="Z30" s="242"/>
      <c r="AA30" s="242"/>
      <c r="AB30" s="242"/>
      <c r="AC30" s="242"/>
      <c r="AD30" s="242"/>
      <c r="AE30" s="242"/>
      <c r="AF30" s="39"/>
      <c r="AG30" s="39"/>
      <c r="AH30" s="39"/>
      <c r="AI30" s="39"/>
      <c r="AJ30" s="39"/>
      <c r="AK30" s="241">
        <f>ROUND(AW54, 2)</f>
        <v>0</v>
      </c>
      <c r="AL30" s="242"/>
      <c r="AM30" s="242"/>
      <c r="AN30" s="242"/>
      <c r="AO30" s="242"/>
      <c r="AP30" s="39"/>
      <c r="AQ30" s="39"/>
      <c r="AR30" s="40"/>
      <c r="BE30" s="244"/>
    </row>
    <row r="31" spans="2:71" s="2" customFormat="1" ht="14.45" hidden="1" customHeight="1">
      <c r="B31" s="38"/>
      <c r="C31" s="39"/>
      <c r="D31" s="39"/>
      <c r="E31" s="39"/>
      <c r="F31" s="28" t="s">
        <v>41</v>
      </c>
      <c r="G31" s="39"/>
      <c r="H31" s="39"/>
      <c r="I31" s="39"/>
      <c r="J31" s="39"/>
      <c r="K31" s="39"/>
      <c r="L31" s="280">
        <v>0.21</v>
      </c>
      <c r="M31" s="242"/>
      <c r="N31" s="242"/>
      <c r="O31" s="242"/>
      <c r="P31" s="242"/>
      <c r="Q31" s="39"/>
      <c r="R31" s="39"/>
      <c r="S31" s="39"/>
      <c r="T31" s="39"/>
      <c r="U31" s="39"/>
      <c r="V31" s="39"/>
      <c r="W31" s="241">
        <f>ROUND(BB54, 2)</f>
        <v>0</v>
      </c>
      <c r="X31" s="242"/>
      <c r="Y31" s="242"/>
      <c r="Z31" s="242"/>
      <c r="AA31" s="242"/>
      <c r="AB31" s="242"/>
      <c r="AC31" s="242"/>
      <c r="AD31" s="242"/>
      <c r="AE31" s="242"/>
      <c r="AF31" s="39"/>
      <c r="AG31" s="39"/>
      <c r="AH31" s="39"/>
      <c r="AI31" s="39"/>
      <c r="AJ31" s="39"/>
      <c r="AK31" s="241">
        <v>0</v>
      </c>
      <c r="AL31" s="242"/>
      <c r="AM31" s="242"/>
      <c r="AN31" s="242"/>
      <c r="AO31" s="242"/>
      <c r="AP31" s="39"/>
      <c r="AQ31" s="39"/>
      <c r="AR31" s="40"/>
      <c r="BE31" s="244"/>
    </row>
    <row r="32" spans="2:71" s="2" customFormat="1" ht="14.45" hidden="1" customHeight="1">
      <c r="B32" s="38"/>
      <c r="C32" s="39"/>
      <c r="D32" s="39"/>
      <c r="E32" s="39"/>
      <c r="F32" s="28" t="s">
        <v>42</v>
      </c>
      <c r="G32" s="39"/>
      <c r="H32" s="39"/>
      <c r="I32" s="39"/>
      <c r="J32" s="39"/>
      <c r="K32" s="39"/>
      <c r="L32" s="280">
        <v>0.15</v>
      </c>
      <c r="M32" s="242"/>
      <c r="N32" s="242"/>
      <c r="O32" s="242"/>
      <c r="P32" s="242"/>
      <c r="Q32" s="39"/>
      <c r="R32" s="39"/>
      <c r="S32" s="39"/>
      <c r="T32" s="39"/>
      <c r="U32" s="39"/>
      <c r="V32" s="39"/>
      <c r="W32" s="241">
        <f>ROUND(BC54, 2)</f>
        <v>0</v>
      </c>
      <c r="X32" s="242"/>
      <c r="Y32" s="242"/>
      <c r="Z32" s="242"/>
      <c r="AA32" s="242"/>
      <c r="AB32" s="242"/>
      <c r="AC32" s="242"/>
      <c r="AD32" s="242"/>
      <c r="AE32" s="242"/>
      <c r="AF32" s="39"/>
      <c r="AG32" s="39"/>
      <c r="AH32" s="39"/>
      <c r="AI32" s="39"/>
      <c r="AJ32" s="39"/>
      <c r="AK32" s="241">
        <v>0</v>
      </c>
      <c r="AL32" s="242"/>
      <c r="AM32" s="242"/>
      <c r="AN32" s="242"/>
      <c r="AO32" s="242"/>
      <c r="AP32" s="39"/>
      <c r="AQ32" s="39"/>
      <c r="AR32" s="40"/>
      <c r="BE32" s="244"/>
    </row>
    <row r="33" spans="2:57" s="2" customFormat="1" ht="14.45" hidden="1" customHeight="1">
      <c r="B33" s="38"/>
      <c r="C33" s="39"/>
      <c r="D33" s="39"/>
      <c r="E33" s="39"/>
      <c r="F33" s="28" t="s">
        <v>43</v>
      </c>
      <c r="G33" s="39"/>
      <c r="H33" s="39"/>
      <c r="I33" s="39"/>
      <c r="J33" s="39"/>
      <c r="K33" s="39"/>
      <c r="L33" s="280">
        <v>0</v>
      </c>
      <c r="M33" s="242"/>
      <c r="N33" s="242"/>
      <c r="O33" s="242"/>
      <c r="P33" s="242"/>
      <c r="Q33" s="39"/>
      <c r="R33" s="39"/>
      <c r="S33" s="39"/>
      <c r="T33" s="39"/>
      <c r="U33" s="39"/>
      <c r="V33" s="39"/>
      <c r="W33" s="241">
        <f>ROUND(BD54, 2)</f>
        <v>0</v>
      </c>
      <c r="X33" s="242"/>
      <c r="Y33" s="242"/>
      <c r="Z33" s="242"/>
      <c r="AA33" s="242"/>
      <c r="AB33" s="242"/>
      <c r="AC33" s="242"/>
      <c r="AD33" s="242"/>
      <c r="AE33" s="242"/>
      <c r="AF33" s="39"/>
      <c r="AG33" s="39"/>
      <c r="AH33" s="39"/>
      <c r="AI33" s="39"/>
      <c r="AJ33" s="39"/>
      <c r="AK33" s="241">
        <v>0</v>
      </c>
      <c r="AL33" s="242"/>
      <c r="AM33" s="242"/>
      <c r="AN33" s="242"/>
      <c r="AO33" s="242"/>
      <c r="AP33" s="39"/>
      <c r="AQ33" s="39"/>
      <c r="AR33" s="40"/>
      <c r="BE33" s="244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4"/>
    </row>
    <row r="35" spans="2:57" s="1" customFormat="1" ht="25.9" customHeight="1">
      <c r="B35" s="33"/>
      <c r="C35" s="41"/>
      <c r="D35" s="42" t="s">
        <v>44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45</v>
      </c>
      <c r="U35" s="43"/>
      <c r="V35" s="43"/>
      <c r="W35" s="43"/>
      <c r="X35" s="247" t="s">
        <v>46</v>
      </c>
      <c r="Y35" s="248"/>
      <c r="Z35" s="248"/>
      <c r="AA35" s="248"/>
      <c r="AB35" s="248"/>
      <c r="AC35" s="43"/>
      <c r="AD35" s="43"/>
      <c r="AE35" s="43"/>
      <c r="AF35" s="43"/>
      <c r="AG35" s="43"/>
      <c r="AH35" s="43"/>
      <c r="AI35" s="43"/>
      <c r="AJ35" s="43"/>
      <c r="AK35" s="249">
        <f>SUM(AK26:AK33)</f>
        <v>0</v>
      </c>
      <c r="AL35" s="248"/>
      <c r="AM35" s="248"/>
      <c r="AN35" s="248"/>
      <c r="AO35" s="250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47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9-222-2020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54" t="str">
        <f>K6</f>
        <v>Přeložka MK,  Rychnov nad Kněžnou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Rychnov nad Kněžnou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56" t="str">
        <f>IF(AN8= "","",AN8)</f>
        <v>13.11.2020</v>
      </c>
      <c r="AN47" s="256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30</v>
      </c>
      <c r="AJ49" s="34"/>
      <c r="AK49" s="34"/>
      <c r="AL49" s="34"/>
      <c r="AM49" s="252" t="str">
        <f>IF(E17="","",E17)</f>
        <v xml:space="preserve"> </v>
      </c>
      <c r="AN49" s="253"/>
      <c r="AO49" s="253"/>
      <c r="AP49" s="253"/>
      <c r="AQ49" s="34"/>
      <c r="AR49" s="37"/>
      <c r="AS49" s="257" t="s">
        <v>48</v>
      </c>
      <c r="AT49" s="258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28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32</v>
      </c>
      <c r="AJ50" s="34"/>
      <c r="AK50" s="34"/>
      <c r="AL50" s="34"/>
      <c r="AM50" s="252" t="str">
        <f>IF(E20="","",E20)</f>
        <v xml:space="preserve"> </v>
      </c>
      <c r="AN50" s="253"/>
      <c r="AO50" s="253"/>
      <c r="AP50" s="253"/>
      <c r="AQ50" s="34"/>
      <c r="AR50" s="37"/>
      <c r="AS50" s="259"/>
      <c r="AT50" s="260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1"/>
      <c r="AT51" s="262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63" t="s">
        <v>49</v>
      </c>
      <c r="D52" s="264"/>
      <c r="E52" s="264"/>
      <c r="F52" s="264"/>
      <c r="G52" s="264"/>
      <c r="H52" s="61"/>
      <c r="I52" s="265" t="s">
        <v>50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51</v>
      </c>
      <c r="AH52" s="264"/>
      <c r="AI52" s="264"/>
      <c r="AJ52" s="264"/>
      <c r="AK52" s="264"/>
      <c r="AL52" s="264"/>
      <c r="AM52" s="264"/>
      <c r="AN52" s="265" t="s">
        <v>52</v>
      </c>
      <c r="AO52" s="264"/>
      <c r="AP52" s="267"/>
      <c r="AQ52" s="62" t="s">
        <v>53</v>
      </c>
      <c r="AR52" s="37"/>
      <c r="AS52" s="63" t="s">
        <v>54</v>
      </c>
      <c r="AT52" s="64" t="s">
        <v>55</v>
      </c>
      <c r="AU52" s="64" t="s">
        <v>56</v>
      </c>
      <c r="AV52" s="64" t="s">
        <v>57</v>
      </c>
      <c r="AW52" s="64" t="s">
        <v>58</v>
      </c>
      <c r="AX52" s="64" t="s">
        <v>59</v>
      </c>
      <c r="AY52" s="64" t="s">
        <v>60</v>
      </c>
      <c r="AZ52" s="64" t="s">
        <v>61</v>
      </c>
      <c r="BA52" s="64" t="s">
        <v>62</v>
      </c>
      <c r="BB52" s="64" t="s">
        <v>63</v>
      </c>
      <c r="BC52" s="64" t="s">
        <v>64</v>
      </c>
      <c r="BD52" s="65" t="s">
        <v>65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66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71">
        <f>ROUND(AG55,2)</f>
        <v>0</v>
      </c>
      <c r="AH54" s="271"/>
      <c r="AI54" s="271"/>
      <c r="AJ54" s="271"/>
      <c r="AK54" s="271"/>
      <c r="AL54" s="271"/>
      <c r="AM54" s="271"/>
      <c r="AN54" s="272">
        <f>SUM(AG54,AT54)</f>
        <v>0</v>
      </c>
      <c r="AO54" s="272"/>
      <c r="AP54" s="272"/>
      <c r="AQ54" s="73" t="s">
        <v>1</v>
      </c>
      <c r="AR54" s="74"/>
      <c r="AS54" s="75">
        <f>ROUND(AS55,2)</f>
        <v>0</v>
      </c>
      <c r="AT54" s="76">
        <f>ROUND(SUM(AV54:AW54),2)</f>
        <v>0</v>
      </c>
      <c r="AU54" s="77">
        <f>ROUND(AU55,5)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ROUND(AZ55,2)</f>
        <v>0</v>
      </c>
      <c r="BA54" s="76">
        <f>ROUND(BA55,2)</f>
        <v>0</v>
      </c>
      <c r="BB54" s="76">
        <f>ROUND(BB55,2)</f>
        <v>0</v>
      </c>
      <c r="BC54" s="76">
        <f>ROUND(BC55,2)</f>
        <v>0</v>
      </c>
      <c r="BD54" s="78">
        <f>ROUND(BD55,2)</f>
        <v>0</v>
      </c>
      <c r="BS54" s="79" t="s">
        <v>67</v>
      </c>
      <c r="BT54" s="79" t="s">
        <v>68</v>
      </c>
      <c r="BU54" s="80" t="s">
        <v>69</v>
      </c>
      <c r="BV54" s="79" t="s">
        <v>70</v>
      </c>
      <c r="BW54" s="79" t="s">
        <v>5</v>
      </c>
      <c r="BX54" s="79" t="s">
        <v>71</v>
      </c>
      <c r="CL54" s="79" t="s">
        <v>1</v>
      </c>
    </row>
    <row r="55" spans="1:91" s="5" customFormat="1" ht="16.5" customHeight="1">
      <c r="A55" s="81" t="s">
        <v>72</v>
      </c>
      <c r="B55" s="82"/>
      <c r="C55" s="83"/>
      <c r="D55" s="270" t="s">
        <v>73</v>
      </c>
      <c r="E55" s="270"/>
      <c r="F55" s="270"/>
      <c r="G55" s="270"/>
      <c r="H55" s="270"/>
      <c r="I55" s="84"/>
      <c r="J55" s="270" t="s">
        <v>74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68">
        <f>'1 - stavební práce'!J30</f>
        <v>0</v>
      </c>
      <c r="AH55" s="269"/>
      <c r="AI55" s="269"/>
      <c r="AJ55" s="269"/>
      <c r="AK55" s="269"/>
      <c r="AL55" s="269"/>
      <c r="AM55" s="269"/>
      <c r="AN55" s="268">
        <f>SUM(AG55,AT55)</f>
        <v>0</v>
      </c>
      <c r="AO55" s="269"/>
      <c r="AP55" s="269"/>
      <c r="AQ55" s="85" t="s">
        <v>75</v>
      </c>
      <c r="AR55" s="86"/>
      <c r="AS55" s="87">
        <v>0</v>
      </c>
      <c r="AT55" s="88">
        <f>ROUND(SUM(AV55:AW55),2)</f>
        <v>0</v>
      </c>
      <c r="AU55" s="89">
        <f>'1 - stavební práce'!P89</f>
        <v>0</v>
      </c>
      <c r="AV55" s="88">
        <f>'1 - stavební práce'!J33</f>
        <v>0</v>
      </c>
      <c r="AW55" s="88">
        <f>'1 - stavební práce'!J34</f>
        <v>0</v>
      </c>
      <c r="AX55" s="88">
        <f>'1 - stavební práce'!J35</f>
        <v>0</v>
      </c>
      <c r="AY55" s="88">
        <f>'1 - stavební práce'!J36</f>
        <v>0</v>
      </c>
      <c r="AZ55" s="88">
        <f>'1 - stavební práce'!F33</f>
        <v>0</v>
      </c>
      <c r="BA55" s="88">
        <f>'1 - stavební práce'!F34</f>
        <v>0</v>
      </c>
      <c r="BB55" s="88">
        <f>'1 - stavební práce'!F35</f>
        <v>0</v>
      </c>
      <c r="BC55" s="88">
        <f>'1 - stavební práce'!F36</f>
        <v>0</v>
      </c>
      <c r="BD55" s="90">
        <f>'1 - stavební práce'!F37</f>
        <v>0</v>
      </c>
      <c r="BT55" s="91" t="s">
        <v>73</v>
      </c>
      <c r="BV55" s="91" t="s">
        <v>70</v>
      </c>
      <c r="BW55" s="91" t="s">
        <v>76</v>
      </c>
      <c r="BX55" s="91" t="s">
        <v>5</v>
      </c>
      <c r="CL55" s="91" t="s">
        <v>1</v>
      </c>
      <c r="CM55" s="91" t="s">
        <v>77</v>
      </c>
    </row>
    <row r="56" spans="1:91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</row>
    <row r="57" spans="1:91" s="1" customFormat="1" ht="6.95" customHeight="1"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</row>
  </sheetData>
  <sheetProtection algorithmName="SHA-512" hashValue="NLQdjXuJXaC0sFIsO8Gu1ikbMR/ebWSzXn764cBOuUiHZTAvyysP+8sJWxKzaUUC0aZ4q05AwWx4qyRUtlyPOg==" saltValue="+WGQMlPSdxeVe8s6llQpvXYsujuiFD+7TeFRv3m1WjWfHVVe4oPZS50v0rOQ70eU/Qp0SLLpkntVffIh/9qDgQ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1 - stavební prá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2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6" t="s">
        <v>76</v>
      </c>
    </row>
    <row r="3" spans="2:46" ht="6.95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9"/>
      <c r="AT3" s="16" t="s">
        <v>77</v>
      </c>
    </row>
    <row r="4" spans="2:46" ht="24.95" customHeight="1">
      <c r="B4" s="19"/>
      <c r="D4" s="96" t="s">
        <v>78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97" t="s">
        <v>16</v>
      </c>
      <c r="L6" s="19"/>
    </row>
    <row r="7" spans="2:46" ht="16.5" customHeight="1">
      <c r="B7" s="19"/>
      <c r="E7" s="281" t="str">
        <f>'Rekapitulace stavby'!K6</f>
        <v>Přeložka MK,  Rychnov nad Kněžnou</v>
      </c>
      <c r="F7" s="282"/>
      <c r="G7" s="282"/>
      <c r="H7" s="282"/>
      <c r="L7" s="19"/>
    </row>
    <row r="8" spans="2:46" s="1" customFormat="1" ht="12" customHeight="1">
      <c r="B8" s="37"/>
      <c r="D8" s="97" t="s">
        <v>79</v>
      </c>
      <c r="I8" s="98"/>
      <c r="L8" s="37"/>
    </row>
    <row r="9" spans="2:46" s="1" customFormat="1" ht="36.950000000000003" customHeight="1">
      <c r="B9" s="37"/>
      <c r="E9" s="283" t="s">
        <v>80</v>
      </c>
      <c r="F9" s="284"/>
      <c r="G9" s="284"/>
      <c r="H9" s="284"/>
      <c r="I9" s="98"/>
      <c r="L9" s="37"/>
    </row>
    <row r="10" spans="2:46" s="1" customFormat="1" ht="11.25">
      <c r="B10" s="37"/>
      <c r="I10" s="98"/>
      <c r="L10" s="37"/>
    </row>
    <row r="11" spans="2:46" s="1" customFormat="1" ht="12" customHeight="1">
      <c r="B11" s="37"/>
      <c r="D11" s="97" t="s">
        <v>18</v>
      </c>
      <c r="F11" s="16" t="s">
        <v>1</v>
      </c>
      <c r="I11" s="99" t="s">
        <v>19</v>
      </c>
      <c r="J11" s="16" t="s">
        <v>1</v>
      </c>
      <c r="L11" s="37"/>
    </row>
    <row r="12" spans="2:46" s="1" customFormat="1" ht="12" customHeight="1">
      <c r="B12" s="37"/>
      <c r="D12" s="97" t="s">
        <v>20</v>
      </c>
      <c r="F12" s="16" t="s">
        <v>21</v>
      </c>
      <c r="I12" s="99" t="s">
        <v>22</v>
      </c>
      <c r="J12" s="100" t="str">
        <f>'Rekapitulace stavby'!AN8</f>
        <v>13.11.2020</v>
      </c>
      <c r="L12" s="37"/>
    </row>
    <row r="13" spans="2:46" s="1" customFormat="1" ht="10.9" customHeight="1">
      <c r="B13" s="37"/>
      <c r="I13" s="98"/>
      <c r="L13" s="37"/>
    </row>
    <row r="14" spans="2:46" s="1" customFormat="1" ht="12" customHeight="1">
      <c r="B14" s="37"/>
      <c r="D14" s="97" t="s">
        <v>24</v>
      </c>
      <c r="I14" s="99" t="s">
        <v>25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99" t="s">
        <v>27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98"/>
      <c r="L16" s="37"/>
    </row>
    <row r="17" spans="2:12" s="1" customFormat="1" ht="12" customHeight="1">
      <c r="B17" s="37"/>
      <c r="D17" s="97" t="s">
        <v>28</v>
      </c>
      <c r="I17" s="99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5" t="str">
        <f>'Rekapitulace stavby'!E14</f>
        <v>Vyplň údaj</v>
      </c>
      <c r="F18" s="286"/>
      <c r="G18" s="286"/>
      <c r="H18" s="286"/>
      <c r="I18" s="99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98"/>
      <c r="L19" s="37"/>
    </row>
    <row r="20" spans="2:12" s="1" customFormat="1" ht="12" customHeight="1">
      <c r="B20" s="37"/>
      <c r="D20" s="97" t="s">
        <v>30</v>
      </c>
      <c r="I20" s="99" t="s">
        <v>25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99" t="s">
        <v>27</v>
      </c>
      <c r="J21" s="16" t="str">
        <f>IF('Rekapitulace stavby'!AN17="","",'Rekapitulace stavby'!AN17)</f>
        <v/>
      </c>
      <c r="L21" s="37"/>
    </row>
    <row r="22" spans="2:12" s="1" customFormat="1" ht="6.95" customHeight="1">
      <c r="B22" s="37"/>
      <c r="I22" s="98"/>
      <c r="L22" s="37"/>
    </row>
    <row r="23" spans="2:12" s="1" customFormat="1" ht="12" customHeight="1">
      <c r="B23" s="37"/>
      <c r="D23" s="97" t="s">
        <v>32</v>
      </c>
      <c r="I23" s="99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99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98"/>
      <c r="L25" s="37"/>
    </row>
    <row r="26" spans="2:12" s="1" customFormat="1" ht="12" customHeight="1">
      <c r="B26" s="37"/>
      <c r="D26" s="97" t="s">
        <v>33</v>
      </c>
      <c r="I26" s="98"/>
      <c r="L26" s="37"/>
    </row>
    <row r="27" spans="2:12" s="6" customFormat="1" ht="16.5" customHeight="1">
      <c r="B27" s="101"/>
      <c r="E27" s="287" t="s">
        <v>1</v>
      </c>
      <c r="F27" s="287"/>
      <c r="G27" s="287"/>
      <c r="H27" s="287"/>
      <c r="I27" s="102"/>
      <c r="L27" s="101"/>
    </row>
    <row r="28" spans="2:12" s="1" customFormat="1" ht="6.95" customHeight="1">
      <c r="B28" s="37"/>
      <c r="I28" s="98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3"/>
      <c r="J29" s="55"/>
      <c r="K29" s="55"/>
      <c r="L29" s="37"/>
    </row>
    <row r="30" spans="2:12" s="1" customFormat="1" ht="25.35" customHeight="1">
      <c r="B30" s="37"/>
      <c r="D30" s="104" t="s">
        <v>34</v>
      </c>
      <c r="I30" s="98"/>
      <c r="J30" s="105">
        <f>ROUND(J89,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3"/>
      <c r="J31" s="55"/>
      <c r="K31" s="55"/>
      <c r="L31" s="37"/>
    </row>
    <row r="32" spans="2:12" s="1" customFormat="1" ht="14.45" customHeight="1">
      <c r="B32" s="37"/>
      <c r="F32" s="106" t="s">
        <v>36</v>
      </c>
      <c r="I32" s="107" t="s">
        <v>35</v>
      </c>
      <c r="J32" s="106" t="s">
        <v>37</v>
      </c>
      <c r="L32" s="37"/>
    </row>
    <row r="33" spans="2:12" s="1" customFormat="1" ht="14.45" customHeight="1">
      <c r="B33" s="37"/>
      <c r="D33" s="97" t="s">
        <v>38</v>
      </c>
      <c r="E33" s="97" t="s">
        <v>39</v>
      </c>
      <c r="F33" s="108">
        <f>ROUND((SUM(BE89:BE230)),  2)</f>
        <v>0</v>
      </c>
      <c r="I33" s="109">
        <v>0.21</v>
      </c>
      <c r="J33" s="108">
        <f>ROUND(((SUM(BE89:BE230))*I33),  2)</f>
        <v>0</v>
      </c>
      <c r="L33" s="37"/>
    </row>
    <row r="34" spans="2:12" s="1" customFormat="1" ht="14.45" customHeight="1">
      <c r="B34" s="37"/>
      <c r="E34" s="97" t="s">
        <v>40</v>
      </c>
      <c r="F34" s="108">
        <f>ROUND((SUM(BF89:BF230)),  2)</f>
        <v>0</v>
      </c>
      <c r="I34" s="109">
        <v>0.15</v>
      </c>
      <c r="J34" s="108">
        <f>ROUND(((SUM(BF89:BF230))*I34),  2)</f>
        <v>0</v>
      </c>
      <c r="L34" s="37"/>
    </row>
    <row r="35" spans="2:12" s="1" customFormat="1" ht="14.45" hidden="1" customHeight="1">
      <c r="B35" s="37"/>
      <c r="E35" s="97" t="s">
        <v>41</v>
      </c>
      <c r="F35" s="108">
        <f>ROUND((SUM(BG89:BG230)),  2)</f>
        <v>0</v>
      </c>
      <c r="I35" s="109">
        <v>0.21</v>
      </c>
      <c r="J35" s="108">
        <f>0</f>
        <v>0</v>
      </c>
      <c r="L35" s="37"/>
    </row>
    <row r="36" spans="2:12" s="1" customFormat="1" ht="14.45" hidden="1" customHeight="1">
      <c r="B36" s="37"/>
      <c r="E36" s="97" t="s">
        <v>42</v>
      </c>
      <c r="F36" s="108">
        <f>ROUND((SUM(BH89:BH230)),  2)</f>
        <v>0</v>
      </c>
      <c r="I36" s="109">
        <v>0.15</v>
      </c>
      <c r="J36" s="108">
        <f>0</f>
        <v>0</v>
      </c>
      <c r="L36" s="37"/>
    </row>
    <row r="37" spans="2:12" s="1" customFormat="1" ht="14.45" hidden="1" customHeight="1">
      <c r="B37" s="37"/>
      <c r="E37" s="97" t="s">
        <v>43</v>
      </c>
      <c r="F37" s="108">
        <f>ROUND((SUM(BI89:BI230)),  2)</f>
        <v>0</v>
      </c>
      <c r="I37" s="109">
        <v>0</v>
      </c>
      <c r="J37" s="108">
        <f>0</f>
        <v>0</v>
      </c>
      <c r="L37" s="37"/>
    </row>
    <row r="38" spans="2:12" s="1" customFormat="1" ht="6.95" customHeight="1">
      <c r="B38" s="37"/>
      <c r="I38" s="98"/>
      <c r="L38" s="37"/>
    </row>
    <row r="39" spans="2:12" s="1" customFormat="1" ht="25.35" customHeight="1">
      <c r="B39" s="37"/>
      <c r="C39" s="110"/>
      <c r="D39" s="111" t="s">
        <v>44</v>
      </c>
      <c r="E39" s="112"/>
      <c r="F39" s="112"/>
      <c r="G39" s="113" t="s">
        <v>45</v>
      </c>
      <c r="H39" s="114" t="s">
        <v>46</v>
      </c>
      <c r="I39" s="115"/>
      <c r="J39" s="116">
        <f>SUM(J30:J37)</f>
        <v>0</v>
      </c>
      <c r="K39" s="117"/>
      <c r="L39" s="37"/>
    </row>
    <row r="40" spans="2:12" s="1" customFormat="1" ht="14.45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7"/>
    </row>
    <row r="44" spans="2:12" s="1" customFormat="1" ht="6.95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7"/>
    </row>
    <row r="45" spans="2:12" s="1" customFormat="1" ht="24.95" customHeight="1">
      <c r="B45" s="33"/>
      <c r="C45" s="22" t="s">
        <v>81</v>
      </c>
      <c r="D45" s="34"/>
      <c r="E45" s="34"/>
      <c r="F45" s="34"/>
      <c r="G45" s="34"/>
      <c r="H45" s="34"/>
      <c r="I45" s="98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98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98"/>
      <c r="J47" s="34"/>
      <c r="K47" s="34"/>
      <c r="L47" s="37"/>
    </row>
    <row r="48" spans="2:12" s="1" customFormat="1" ht="16.5" customHeight="1">
      <c r="B48" s="33"/>
      <c r="C48" s="34"/>
      <c r="D48" s="34"/>
      <c r="E48" s="288" t="str">
        <f>E7</f>
        <v>Přeložka MK,  Rychnov nad Kněžnou</v>
      </c>
      <c r="F48" s="289"/>
      <c r="G48" s="289"/>
      <c r="H48" s="289"/>
      <c r="I48" s="98"/>
      <c r="J48" s="34"/>
      <c r="K48" s="34"/>
      <c r="L48" s="37"/>
    </row>
    <row r="49" spans="2:47" s="1" customFormat="1" ht="12" customHeight="1">
      <c r="B49" s="33"/>
      <c r="C49" s="28" t="s">
        <v>79</v>
      </c>
      <c r="D49" s="34"/>
      <c r="E49" s="34"/>
      <c r="F49" s="34"/>
      <c r="G49" s="34"/>
      <c r="H49" s="34"/>
      <c r="I49" s="98"/>
      <c r="J49" s="34"/>
      <c r="K49" s="34"/>
      <c r="L49" s="37"/>
    </row>
    <row r="50" spans="2:47" s="1" customFormat="1" ht="16.5" customHeight="1">
      <c r="B50" s="33"/>
      <c r="C50" s="34"/>
      <c r="D50" s="34"/>
      <c r="E50" s="254" t="str">
        <f>E9</f>
        <v>1 - stavební práce</v>
      </c>
      <c r="F50" s="253"/>
      <c r="G50" s="253"/>
      <c r="H50" s="253"/>
      <c r="I50" s="98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98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Rychnov nad Kněžnou</v>
      </c>
      <c r="G52" s="34"/>
      <c r="H52" s="34"/>
      <c r="I52" s="99" t="s">
        <v>22</v>
      </c>
      <c r="J52" s="54" t="str">
        <f>IF(J12="","",J12)</f>
        <v>13.11.2020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98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 xml:space="preserve"> </v>
      </c>
      <c r="G54" s="34"/>
      <c r="H54" s="34"/>
      <c r="I54" s="99" t="s">
        <v>30</v>
      </c>
      <c r="J54" s="31" t="str">
        <f>E21</f>
        <v xml:space="preserve"> 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99" t="s">
        <v>32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98"/>
      <c r="J56" s="34"/>
      <c r="K56" s="34"/>
      <c r="L56" s="37"/>
    </row>
    <row r="57" spans="2:47" s="1" customFormat="1" ht="29.25" customHeight="1">
      <c r="B57" s="33"/>
      <c r="C57" s="124" t="s">
        <v>82</v>
      </c>
      <c r="D57" s="125"/>
      <c r="E57" s="125"/>
      <c r="F57" s="125"/>
      <c r="G57" s="125"/>
      <c r="H57" s="125"/>
      <c r="I57" s="126"/>
      <c r="J57" s="127" t="s">
        <v>83</v>
      </c>
      <c r="K57" s="12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98"/>
      <c r="J58" s="34"/>
      <c r="K58" s="34"/>
      <c r="L58" s="37"/>
    </row>
    <row r="59" spans="2:47" s="1" customFormat="1" ht="22.9" customHeight="1">
      <c r="B59" s="33"/>
      <c r="C59" s="128" t="s">
        <v>84</v>
      </c>
      <c r="D59" s="34"/>
      <c r="E59" s="34"/>
      <c r="F59" s="34"/>
      <c r="G59" s="34"/>
      <c r="H59" s="34"/>
      <c r="I59" s="98"/>
      <c r="J59" s="72">
        <f>J89</f>
        <v>0</v>
      </c>
      <c r="K59" s="34"/>
      <c r="L59" s="37"/>
      <c r="AU59" s="16" t="s">
        <v>85</v>
      </c>
    </row>
    <row r="60" spans="2:47" s="7" customFormat="1" ht="24.95" customHeight="1">
      <c r="B60" s="129"/>
      <c r="C60" s="130"/>
      <c r="D60" s="131" t="s">
        <v>86</v>
      </c>
      <c r="E60" s="132"/>
      <c r="F60" s="132"/>
      <c r="G60" s="132"/>
      <c r="H60" s="132"/>
      <c r="I60" s="133"/>
      <c r="J60" s="134">
        <f>J90</f>
        <v>0</v>
      </c>
      <c r="K60" s="130"/>
      <c r="L60" s="135"/>
    </row>
    <row r="61" spans="2:47" s="8" customFormat="1" ht="19.899999999999999" customHeight="1">
      <c r="B61" s="136"/>
      <c r="C61" s="137"/>
      <c r="D61" s="138" t="s">
        <v>87</v>
      </c>
      <c r="E61" s="139"/>
      <c r="F61" s="139"/>
      <c r="G61" s="139"/>
      <c r="H61" s="139"/>
      <c r="I61" s="140"/>
      <c r="J61" s="141">
        <f>J91</f>
        <v>0</v>
      </c>
      <c r="K61" s="137"/>
      <c r="L61" s="142"/>
    </row>
    <row r="62" spans="2:47" s="8" customFormat="1" ht="19.899999999999999" customHeight="1">
      <c r="B62" s="136"/>
      <c r="C62" s="137"/>
      <c r="D62" s="138" t="s">
        <v>88</v>
      </c>
      <c r="E62" s="139"/>
      <c r="F62" s="139"/>
      <c r="G62" s="139"/>
      <c r="H62" s="139"/>
      <c r="I62" s="140"/>
      <c r="J62" s="141">
        <f>J133</f>
        <v>0</v>
      </c>
      <c r="K62" s="137"/>
      <c r="L62" s="142"/>
    </row>
    <row r="63" spans="2:47" s="8" customFormat="1" ht="19.899999999999999" customHeight="1">
      <c r="B63" s="136"/>
      <c r="C63" s="137"/>
      <c r="D63" s="138" t="s">
        <v>89</v>
      </c>
      <c r="E63" s="139"/>
      <c r="F63" s="139"/>
      <c r="G63" s="139"/>
      <c r="H63" s="139"/>
      <c r="I63" s="140"/>
      <c r="J63" s="141">
        <f>J137</f>
        <v>0</v>
      </c>
      <c r="K63" s="137"/>
      <c r="L63" s="142"/>
    </row>
    <row r="64" spans="2:47" s="8" customFormat="1" ht="19.899999999999999" customHeight="1">
      <c r="B64" s="136"/>
      <c r="C64" s="137"/>
      <c r="D64" s="138" t="s">
        <v>90</v>
      </c>
      <c r="E64" s="139"/>
      <c r="F64" s="139"/>
      <c r="G64" s="139"/>
      <c r="H64" s="139"/>
      <c r="I64" s="140"/>
      <c r="J64" s="141">
        <f>J157</f>
        <v>0</v>
      </c>
      <c r="K64" s="137"/>
      <c r="L64" s="142"/>
    </row>
    <row r="65" spans="2:12" s="8" customFormat="1" ht="19.899999999999999" customHeight="1">
      <c r="B65" s="136"/>
      <c r="C65" s="137"/>
      <c r="D65" s="138" t="s">
        <v>91</v>
      </c>
      <c r="E65" s="139"/>
      <c r="F65" s="139"/>
      <c r="G65" s="139"/>
      <c r="H65" s="139"/>
      <c r="I65" s="140"/>
      <c r="J65" s="141">
        <f>J161</f>
        <v>0</v>
      </c>
      <c r="K65" s="137"/>
      <c r="L65" s="142"/>
    </row>
    <row r="66" spans="2:12" s="8" customFormat="1" ht="19.899999999999999" customHeight="1">
      <c r="B66" s="136"/>
      <c r="C66" s="137"/>
      <c r="D66" s="138" t="s">
        <v>92</v>
      </c>
      <c r="E66" s="139"/>
      <c r="F66" s="139"/>
      <c r="G66" s="139"/>
      <c r="H66" s="139"/>
      <c r="I66" s="140"/>
      <c r="J66" s="141">
        <f>J191</f>
        <v>0</v>
      </c>
      <c r="K66" s="137"/>
      <c r="L66" s="142"/>
    </row>
    <row r="67" spans="2:12" s="8" customFormat="1" ht="19.899999999999999" customHeight="1">
      <c r="B67" s="136"/>
      <c r="C67" s="137"/>
      <c r="D67" s="138" t="s">
        <v>93</v>
      </c>
      <c r="E67" s="139"/>
      <c r="F67" s="139"/>
      <c r="G67" s="139"/>
      <c r="H67" s="139"/>
      <c r="I67" s="140"/>
      <c r="J67" s="141">
        <f>J222</f>
        <v>0</v>
      </c>
      <c r="K67" s="137"/>
      <c r="L67" s="142"/>
    </row>
    <row r="68" spans="2:12" s="7" customFormat="1" ht="24.95" customHeight="1">
      <c r="B68" s="129"/>
      <c r="C68" s="130"/>
      <c r="D68" s="131" t="s">
        <v>94</v>
      </c>
      <c r="E68" s="132"/>
      <c r="F68" s="132"/>
      <c r="G68" s="132"/>
      <c r="H68" s="132"/>
      <c r="I68" s="133"/>
      <c r="J68" s="134">
        <f>J224</f>
        <v>0</v>
      </c>
      <c r="K68" s="130"/>
      <c r="L68" s="135"/>
    </row>
    <row r="69" spans="2:12" s="8" customFormat="1" ht="19.899999999999999" customHeight="1">
      <c r="B69" s="136"/>
      <c r="C69" s="137"/>
      <c r="D69" s="138" t="s">
        <v>95</v>
      </c>
      <c r="E69" s="139"/>
      <c r="F69" s="139"/>
      <c r="G69" s="139"/>
      <c r="H69" s="139"/>
      <c r="I69" s="140"/>
      <c r="J69" s="141">
        <f>J225</f>
        <v>0</v>
      </c>
      <c r="K69" s="137"/>
      <c r="L69" s="142"/>
    </row>
    <row r="70" spans="2:12" s="1" customFormat="1" ht="21.75" customHeight="1">
      <c r="B70" s="33"/>
      <c r="C70" s="34"/>
      <c r="D70" s="34"/>
      <c r="E70" s="34"/>
      <c r="F70" s="34"/>
      <c r="G70" s="34"/>
      <c r="H70" s="34"/>
      <c r="I70" s="98"/>
      <c r="J70" s="34"/>
      <c r="K70" s="34"/>
      <c r="L70" s="37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120"/>
      <c r="J71" s="46"/>
      <c r="K71" s="46"/>
      <c r="L71" s="37"/>
    </row>
    <row r="75" spans="2:12" s="1" customFormat="1" ht="6.95" customHeight="1">
      <c r="B75" s="47"/>
      <c r="C75" s="48"/>
      <c r="D75" s="48"/>
      <c r="E75" s="48"/>
      <c r="F75" s="48"/>
      <c r="G75" s="48"/>
      <c r="H75" s="48"/>
      <c r="I75" s="123"/>
      <c r="J75" s="48"/>
      <c r="K75" s="48"/>
      <c r="L75" s="37"/>
    </row>
    <row r="76" spans="2:12" s="1" customFormat="1" ht="24.95" customHeight="1">
      <c r="B76" s="33"/>
      <c r="C76" s="22" t="s">
        <v>96</v>
      </c>
      <c r="D76" s="34"/>
      <c r="E76" s="34"/>
      <c r="F76" s="34"/>
      <c r="G76" s="34"/>
      <c r="H76" s="34"/>
      <c r="I76" s="98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98"/>
      <c r="J77" s="34"/>
      <c r="K77" s="34"/>
      <c r="L77" s="37"/>
    </row>
    <row r="78" spans="2:12" s="1" customFormat="1" ht="12" customHeight="1">
      <c r="B78" s="33"/>
      <c r="C78" s="28" t="s">
        <v>16</v>
      </c>
      <c r="D78" s="34"/>
      <c r="E78" s="34"/>
      <c r="F78" s="34"/>
      <c r="G78" s="34"/>
      <c r="H78" s="34"/>
      <c r="I78" s="98"/>
      <c r="J78" s="34"/>
      <c r="K78" s="34"/>
      <c r="L78" s="37"/>
    </row>
    <row r="79" spans="2:12" s="1" customFormat="1" ht="16.5" customHeight="1">
      <c r="B79" s="33"/>
      <c r="C79" s="34"/>
      <c r="D79" s="34"/>
      <c r="E79" s="288" t="str">
        <f>E7</f>
        <v>Přeložka MK,  Rychnov nad Kněžnou</v>
      </c>
      <c r="F79" s="289"/>
      <c r="G79" s="289"/>
      <c r="H79" s="289"/>
      <c r="I79" s="98"/>
      <c r="J79" s="34"/>
      <c r="K79" s="34"/>
      <c r="L79" s="37"/>
    </row>
    <row r="80" spans="2:12" s="1" customFormat="1" ht="12" customHeight="1">
      <c r="B80" s="33"/>
      <c r="C80" s="28" t="s">
        <v>79</v>
      </c>
      <c r="D80" s="34"/>
      <c r="E80" s="34"/>
      <c r="F80" s="34"/>
      <c r="G80" s="34"/>
      <c r="H80" s="34"/>
      <c r="I80" s="98"/>
      <c r="J80" s="34"/>
      <c r="K80" s="34"/>
      <c r="L80" s="37"/>
    </row>
    <row r="81" spans="2:65" s="1" customFormat="1" ht="16.5" customHeight="1">
      <c r="B81" s="33"/>
      <c r="C81" s="34"/>
      <c r="D81" s="34"/>
      <c r="E81" s="254" t="str">
        <f>E9</f>
        <v>1 - stavební práce</v>
      </c>
      <c r="F81" s="253"/>
      <c r="G81" s="253"/>
      <c r="H81" s="253"/>
      <c r="I81" s="98"/>
      <c r="J81" s="34"/>
      <c r="K81" s="34"/>
      <c r="L81" s="37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98"/>
      <c r="J82" s="34"/>
      <c r="K82" s="34"/>
      <c r="L82" s="37"/>
    </row>
    <row r="83" spans="2:65" s="1" customFormat="1" ht="12" customHeight="1">
      <c r="B83" s="33"/>
      <c r="C83" s="28" t="s">
        <v>20</v>
      </c>
      <c r="D83" s="34"/>
      <c r="E83" s="34"/>
      <c r="F83" s="26" t="str">
        <f>F12</f>
        <v>Rychnov nad Kněžnou</v>
      </c>
      <c r="G83" s="34"/>
      <c r="H83" s="34"/>
      <c r="I83" s="99" t="s">
        <v>22</v>
      </c>
      <c r="J83" s="54" t="str">
        <f>IF(J12="","",J12)</f>
        <v>13.11.2020</v>
      </c>
      <c r="K83" s="34"/>
      <c r="L83" s="37"/>
    </row>
    <row r="84" spans="2:65" s="1" customFormat="1" ht="6.95" customHeight="1">
      <c r="B84" s="33"/>
      <c r="C84" s="34"/>
      <c r="D84" s="34"/>
      <c r="E84" s="34"/>
      <c r="F84" s="34"/>
      <c r="G84" s="34"/>
      <c r="H84" s="34"/>
      <c r="I84" s="98"/>
      <c r="J84" s="34"/>
      <c r="K84" s="34"/>
      <c r="L84" s="37"/>
    </row>
    <row r="85" spans="2:65" s="1" customFormat="1" ht="13.7" customHeight="1">
      <c r="B85" s="33"/>
      <c r="C85" s="28" t="s">
        <v>24</v>
      </c>
      <c r="D85" s="34"/>
      <c r="E85" s="34"/>
      <c r="F85" s="26" t="str">
        <f>E15</f>
        <v xml:space="preserve"> </v>
      </c>
      <c r="G85" s="34"/>
      <c r="H85" s="34"/>
      <c r="I85" s="99" t="s">
        <v>30</v>
      </c>
      <c r="J85" s="31" t="str">
        <f>E21</f>
        <v xml:space="preserve"> </v>
      </c>
      <c r="K85" s="34"/>
      <c r="L85" s="37"/>
    </row>
    <row r="86" spans="2:65" s="1" customFormat="1" ht="13.7" customHeight="1">
      <c r="B86" s="33"/>
      <c r="C86" s="28" t="s">
        <v>28</v>
      </c>
      <c r="D86" s="34"/>
      <c r="E86" s="34"/>
      <c r="F86" s="26" t="str">
        <f>IF(E18="","",E18)</f>
        <v>Vyplň údaj</v>
      </c>
      <c r="G86" s="34"/>
      <c r="H86" s="34"/>
      <c r="I86" s="99" t="s">
        <v>32</v>
      </c>
      <c r="J86" s="31" t="str">
        <f>E24</f>
        <v xml:space="preserve"> </v>
      </c>
      <c r="K86" s="34"/>
      <c r="L86" s="37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98"/>
      <c r="J87" s="34"/>
      <c r="K87" s="34"/>
      <c r="L87" s="37"/>
    </row>
    <row r="88" spans="2:65" s="9" customFormat="1" ht="29.25" customHeight="1">
      <c r="B88" s="143"/>
      <c r="C88" s="144" t="s">
        <v>97</v>
      </c>
      <c r="D88" s="145" t="s">
        <v>53</v>
      </c>
      <c r="E88" s="145" t="s">
        <v>49</v>
      </c>
      <c r="F88" s="145" t="s">
        <v>50</v>
      </c>
      <c r="G88" s="145" t="s">
        <v>98</v>
      </c>
      <c r="H88" s="145" t="s">
        <v>99</v>
      </c>
      <c r="I88" s="146" t="s">
        <v>100</v>
      </c>
      <c r="J88" s="145" t="s">
        <v>83</v>
      </c>
      <c r="K88" s="147" t="s">
        <v>101</v>
      </c>
      <c r="L88" s="148"/>
      <c r="M88" s="63" t="s">
        <v>1</v>
      </c>
      <c r="N88" s="64" t="s">
        <v>38</v>
      </c>
      <c r="O88" s="64" t="s">
        <v>102</v>
      </c>
      <c r="P88" s="64" t="s">
        <v>103</v>
      </c>
      <c r="Q88" s="64" t="s">
        <v>104</v>
      </c>
      <c r="R88" s="64" t="s">
        <v>105</v>
      </c>
      <c r="S88" s="64" t="s">
        <v>106</v>
      </c>
      <c r="T88" s="65" t="s">
        <v>107</v>
      </c>
    </row>
    <row r="89" spans="2:65" s="1" customFormat="1" ht="22.9" customHeight="1">
      <c r="B89" s="33"/>
      <c r="C89" s="70" t="s">
        <v>108</v>
      </c>
      <c r="D89" s="34"/>
      <c r="E89" s="34"/>
      <c r="F89" s="34"/>
      <c r="G89" s="34"/>
      <c r="H89" s="34"/>
      <c r="I89" s="98"/>
      <c r="J89" s="149">
        <f>BK89</f>
        <v>0</v>
      </c>
      <c r="K89" s="34"/>
      <c r="L89" s="37"/>
      <c r="M89" s="66"/>
      <c r="N89" s="67"/>
      <c r="O89" s="67"/>
      <c r="P89" s="150">
        <f>P90+P224</f>
        <v>0</v>
      </c>
      <c r="Q89" s="67"/>
      <c r="R89" s="150">
        <f>R90+R224</f>
        <v>47.67993414</v>
      </c>
      <c r="S89" s="67"/>
      <c r="T89" s="151">
        <f>T90+T224</f>
        <v>342.48660000000001</v>
      </c>
      <c r="AT89" s="16" t="s">
        <v>67</v>
      </c>
      <c r="AU89" s="16" t="s">
        <v>85</v>
      </c>
      <c r="BK89" s="152">
        <f>BK90+BK224</f>
        <v>0</v>
      </c>
    </row>
    <row r="90" spans="2:65" s="10" customFormat="1" ht="25.9" customHeight="1">
      <c r="B90" s="153"/>
      <c r="C90" s="154"/>
      <c r="D90" s="155" t="s">
        <v>67</v>
      </c>
      <c r="E90" s="156" t="s">
        <v>109</v>
      </c>
      <c r="F90" s="156" t="s">
        <v>110</v>
      </c>
      <c r="G90" s="154"/>
      <c r="H90" s="154"/>
      <c r="I90" s="157"/>
      <c r="J90" s="158">
        <f>BK90</f>
        <v>0</v>
      </c>
      <c r="K90" s="154"/>
      <c r="L90" s="159"/>
      <c r="M90" s="160"/>
      <c r="N90" s="161"/>
      <c r="O90" s="161"/>
      <c r="P90" s="162">
        <f>P91+P133+P137+P157+P161+P191+P222</f>
        <v>0</v>
      </c>
      <c r="Q90" s="161"/>
      <c r="R90" s="162">
        <f>R91+R133+R137+R157+R161+R191+R222</f>
        <v>47.67993414</v>
      </c>
      <c r="S90" s="161"/>
      <c r="T90" s="163">
        <f>T91+T133+T137+T157+T161+T191+T222</f>
        <v>342.48660000000001</v>
      </c>
      <c r="AR90" s="164" t="s">
        <v>73</v>
      </c>
      <c r="AT90" s="165" t="s">
        <v>67</v>
      </c>
      <c r="AU90" s="165" t="s">
        <v>68</v>
      </c>
      <c r="AY90" s="164" t="s">
        <v>111</v>
      </c>
      <c r="BK90" s="166">
        <f>BK91+BK133+BK137+BK157+BK161+BK191+BK222</f>
        <v>0</v>
      </c>
    </row>
    <row r="91" spans="2:65" s="10" customFormat="1" ht="22.9" customHeight="1">
      <c r="B91" s="153"/>
      <c r="C91" s="154"/>
      <c r="D91" s="155" t="s">
        <v>67</v>
      </c>
      <c r="E91" s="167" t="s">
        <v>73</v>
      </c>
      <c r="F91" s="167" t="s">
        <v>112</v>
      </c>
      <c r="G91" s="154"/>
      <c r="H91" s="154"/>
      <c r="I91" s="157"/>
      <c r="J91" s="168">
        <f>BK91</f>
        <v>0</v>
      </c>
      <c r="K91" s="154"/>
      <c r="L91" s="159"/>
      <c r="M91" s="160"/>
      <c r="N91" s="161"/>
      <c r="O91" s="161"/>
      <c r="P91" s="162">
        <f>SUM(P92:P132)</f>
        <v>0</v>
      </c>
      <c r="Q91" s="161"/>
      <c r="R91" s="162">
        <f>SUM(R92:R132)</f>
        <v>1.6370000000000003E-2</v>
      </c>
      <c r="S91" s="161"/>
      <c r="T91" s="163">
        <f>SUM(T92:T132)</f>
        <v>332.79500000000002</v>
      </c>
      <c r="AR91" s="164" t="s">
        <v>73</v>
      </c>
      <c r="AT91" s="165" t="s">
        <v>67</v>
      </c>
      <c r="AU91" s="165" t="s">
        <v>73</v>
      </c>
      <c r="AY91" s="164" t="s">
        <v>111</v>
      </c>
      <c r="BK91" s="166">
        <f>SUM(BK92:BK132)</f>
        <v>0</v>
      </c>
    </row>
    <row r="92" spans="2:65" s="1" customFormat="1" ht="16.5" customHeight="1">
      <c r="B92" s="33"/>
      <c r="C92" s="169" t="s">
        <v>113</v>
      </c>
      <c r="D92" s="169" t="s">
        <v>114</v>
      </c>
      <c r="E92" s="170" t="s">
        <v>115</v>
      </c>
      <c r="F92" s="171" t="s">
        <v>116</v>
      </c>
      <c r="G92" s="172" t="s">
        <v>117</v>
      </c>
      <c r="H92" s="173">
        <v>4.8</v>
      </c>
      <c r="I92" s="174"/>
      <c r="J92" s="175">
        <f>ROUND(I92*H92,2)</f>
        <v>0</v>
      </c>
      <c r="K92" s="171" t="s">
        <v>118</v>
      </c>
      <c r="L92" s="37"/>
      <c r="M92" s="176" t="s">
        <v>1</v>
      </c>
      <c r="N92" s="177" t="s">
        <v>39</v>
      </c>
      <c r="O92" s="59"/>
      <c r="P92" s="178">
        <f>O92*H92</f>
        <v>0</v>
      </c>
      <c r="Q92" s="178">
        <v>0</v>
      </c>
      <c r="R92" s="178">
        <f>Q92*H92</f>
        <v>0</v>
      </c>
      <c r="S92" s="178">
        <v>0.32</v>
      </c>
      <c r="T92" s="179">
        <f>S92*H92</f>
        <v>1.536</v>
      </c>
      <c r="AR92" s="16" t="s">
        <v>119</v>
      </c>
      <c r="AT92" s="16" t="s">
        <v>114</v>
      </c>
      <c r="AU92" s="16" t="s">
        <v>77</v>
      </c>
      <c r="AY92" s="16" t="s">
        <v>111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16" t="s">
        <v>73</v>
      </c>
      <c r="BK92" s="180">
        <f>ROUND(I92*H92,2)</f>
        <v>0</v>
      </c>
      <c r="BL92" s="16" t="s">
        <v>119</v>
      </c>
      <c r="BM92" s="16" t="s">
        <v>120</v>
      </c>
    </row>
    <row r="93" spans="2:65" s="11" customFormat="1" ht="11.25">
      <c r="B93" s="181"/>
      <c r="C93" s="182"/>
      <c r="D93" s="183" t="s">
        <v>121</v>
      </c>
      <c r="E93" s="184" t="s">
        <v>1</v>
      </c>
      <c r="F93" s="185" t="s">
        <v>122</v>
      </c>
      <c r="G93" s="182"/>
      <c r="H93" s="184" t="s">
        <v>1</v>
      </c>
      <c r="I93" s="186"/>
      <c r="J93" s="182"/>
      <c r="K93" s="182"/>
      <c r="L93" s="187"/>
      <c r="M93" s="188"/>
      <c r="N93" s="189"/>
      <c r="O93" s="189"/>
      <c r="P93" s="189"/>
      <c r="Q93" s="189"/>
      <c r="R93" s="189"/>
      <c r="S93" s="189"/>
      <c r="T93" s="190"/>
      <c r="AT93" s="191" t="s">
        <v>121</v>
      </c>
      <c r="AU93" s="191" t="s">
        <v>77</v>
      </c>
      <c r="AV93" s="11" t="s">
        <v>73</v>
      </c>
      <c r="AW93" s="11" t="s">
        <v>31</v>
      </c>
      <c r="AX93" s="11" t="s">
        <v>68</v>
      </c>
      <c r="AY93" s="191" t="s">
        <v>111</v>
      </c>
    </row>
    <row r="94" spans="2:65" s="12" customFormat="1" ht="11.25">
      <c r="B94" s="192"/>
      <c r="C94" s="193"/>
      <c r="D94" s="183" t="s">
        <v>121</v>
      </c>
      <c r="E94" s="194" t="s">
        <v>1</v>
      </c>
      <c r="F94" s="195" t="s">
        <v>123</v>
      </c>
      <c r="G94" s="193"/>
      <c r="H94" s="196">
        <v>4.8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121</v>
      </c>
      <c r="AU94" s="202" t="s">
        <v>77</v>
      </c>
      <c r="AV94" s="12" t="s">
        <v>77</v>
      </c>
      <c r="AW94" s="12" t="s">
        <v>31</v>
      </c>
      <c r="AX94" s="12" t="s">
        <v>73</v>
      </c>
      <c r="AY94" s="202" t="s">
        <v>111</v>
      </c>
    </row>
    <row r="95" spans="2:65" s="1" customFormat="1" ht="16.5" customHeight="1">
      <c r="B95" s="33"/>
      <c r="C95" s="169" t="s">
        <v>124</v>
      </c>
      <c r="D95" s="169" t="s">
        <v>114</v>
      </c>
      <c r="E95" s="170" t="s">
        <v>125</v>
      </c>
      <c r="F95" s="171" t="s">
        <v>126</v>
      </c>
      <c r="G95" s="172" t="s">
        <v>117</v>
      </c>
      <c r="H95" s="173">
        <v>310</v>
      </c>
      <c r="I95" s="174"/>
      <c r="J95" s="175">
        <f t="shared" ref="J95:J103" si="0">ROUND(I95*H95,2)</f>
        <v>0</v>
      </c>
      <c r="K95" s="171" t="s">
        <v>118</v>
      </c>
      <c r="L95" s="37"/>
      <c r="M95" s="176" t="s">
        <v>1</v>
      </c>
      <c r="N95" s="177" t="s">
        <v>39</v>
      </c>
      <c r="O95" s="59"/>
      <c r="P95" s="178">
        <f t="shared" ref="P95:P103" si="1">O95*H95</f>
        <v>0</v>
      </c>
      <c r="Q95" s="178">
        <v>0</v>
      </c>
      <c r="R95" s="178">
        <f t="shared" ref="R95:R103" si="2">Q95*H95</f>
        <v>0</v>
      </c>
      <c r="S95" s="178">
        <v>0.32</v>
      </c>
      <c r="T95" s="179">
        <f t="shared" ref="T95:T103" si="3">S95*H95</f>
        <v>99.2</v>
      </c>
      <c r="AR95" s="16" t="s">
        <v>119</v>
      </c>
      <c r="AT95" s="16" t="s">
        <v>114</v>
      </c>
      <c r="AU95" s="16" t="s">
        <v>77</v>
      </c>
      <c r="AY95" s="16" t="s">
        <v>111</v>
      </c>
      <c r="BE95" s="180">
        <f t="shared" ref="BE95:BE103" si="4">IF(N95="základní",J95,0)</f>
        <v>0</v>
      </c>
      <c r="BF95" s="180">
        <f t="shared" ref="BF95:BF103" si="5">IF(N95="snížená",J95,0)</f>
        <v>0</v>
      </c>
      <c r="BG95" s="180">
        <f t="shared" ref="BG95:BG103" si="6">IF(N95="zákl. přenesená",J95,0)</f>
        <v>0</v>
      </c>
      <c r="BH95" s="180">
        <f t="shared" ref="BH95:BH103" si="7">IF(N95="sníž. přenesená",J95,0)</f>
        <v>0</v>
      </c>
      <c r="BI95" s="180">
        <f t="shared" ref="BI95:BI103" si="8">IF(N95="nulová",J95,0)</f>
        <v>0</v>
      </c>
      <c r="BJ95" s="16" t="s">
        <v>73</v>
      </c>
      <c r="BK95" s="180">
        <f t="shared" ref="BK95:BK103" si="9">ROUND(I95*H95,2)</f>
        <v>0</v>
      </c>
      <c r="BL95" s="16" t="s">
        <v>119</v>
      </c>
      <c r="BM95" s="16" t="s">
        <v>127</v>
      </c>
    </row>
    <row r="96" spans="2:65" s="1" customFormat="1" ht="16.5" customHeight="1">
      <c r="B96" s="33"/>
      <c r="C96" s="169" t="s">
        <v>128</v>
      </c>
      <c r="D96" s="169" t="s">
        <v>114</v>
      </c>
      <c r="E96" s="170" t="s">
        <v>129</v>
      </c>
      <c r="F96" s="171" t="s">
        <v>130</v>
      </c>
      <c r="G96" s="172" t="s">
        <v>117</v>
      </c>
      <c r="H96" s="173">
        <v>78</v>
      </c>
      <c r="I96" s="174"/>
      <c r="J96" s="175">
        <f t="shared" si="0"/>
        <v>0</v>
      </c>
      <c r="K96" s="171" t="s">
        <v>118</v>
      </c>
      <c r="L96" s="37"/>
      <c r="M96" s="176" t="s">
        <v>1</v>
      </c>
      <c r="N96" s="177" t="s">
        <v>39</v>
      </c>
      <c r="O96" s="59"/>
      <c r="P96" s="178">
        <f t="shared" si="1"/>
        <v>0</v>
      </c>
      <c r="Q96" s="178">
        <v>0</v>
      </c>
      <c r="R96" s="178">
        <f t="shared" si="2"/>
        <v>0</v>
      </c>
      <c r="S96" s="178">
        <v>0.28999999999999998</v>
      </c>
      <c r="T96" s="179">
        <f t="shared" si="3"/>
        <v>22.619999999999997</v>
      </c>
      <c r="AR96" s="16" t="s">
        <v>119</v>
      </c>
      <c r="AT96" s="16" t="s">
        <v>114</v>
      </c>
      <c r="AU96" s="16" t="s">
        <v>77</v>
      </c>
      <c r="AY96" s="16" t="s">
        <v>111</v>
      </c>
      <c r="BE96" s="180">
        <f t="shared" si="4"/>
        <v>0</v>
      </c>
      <c r="BF96" s="180">
        <f t="shared" si="5"/>
        <v>0</v>
      </c>
      <c r="BG96" s="180">
        <f t="shared" si="6"/>
        <v>0</v>
      </c>
      <c r="BH96" s="180">
        <f t="shared" si="7"/>
        <v>0</v>
      </c>
      <c r="BI96" s="180">
        <f t="shared" si="8"/>
        <v>0</v>
      </c>
      <c r="BJ96" s="16" t="s">
        <v>73</v>
      </c>
      <c r="BK96" s="180">
        <f t="shared" si="9"/>
        <v>0</v>
      </c>
      <c r="BL96" s="16" t="s">
        <v>119</v>
      </c>
      <c r="BM96" s="16" t="s">
        <v>131</v>
      </c>
    </row>
    <row r="97" spans="2:65" s="1" customFormat="1" ht="16.5" customHeight="1">
      <c r="B97" s="33"/>
      <c r="C97" s="169" t="s">
        <v>132</v>
      </c>
      <c r="D97" s="169" t="s">
        <v>114</v>
      </c>
      <c r="E97" s="170" t="s">
        <v>133</v>
      </c>
      <c r="F97" s="171" t="s">
        <v>134</v>
      </c>
      <c r="G97" s="172" t="s">
        <v>117</v>
      </c>
      <c r="H97" s="173">
        <v>78</v>
      </c>
      <c r="I97" s="174"/>
      <c r="J97" s="175">
        <f t="shared" si="0"/>
        <v>0</v>
      </c>
      <c r="K97" s="171" t="s">
        <v>118</v>
      </c>
      <c r="L97" s="37"/>
      <c r="M97" s="176" t="s">
        <v>1</v>
      </c>
      <c r="N97" s="177" t="s">
        <v>39</v>
      </c>
      <c r="O97" s="59"/>
      <c r="P97" s="178">
        <f t="shared" si="1"/>
        <v>0</v>
      </c>
      <c r="Q97" s="178">
        <v>0</v>
      </c>
      <c r="R97" s="178">
        <f t="shared" si="2"/>
        <v>0</v>
      </c>
      <c r="S97" s="178">
        <v>0.32500000000000001</v>
      </c>
      <c r="T97" s="179">
        <f t="shared" si="3"/>
        <v>25.35</v>
      </c>
      <c r="AR97" s="16" t="s">
        <v>119</v>
      </c>
      <c r="AT97" s="16" t="s">
        <v>114</v>
      </c>
      <c r="AU97" s="16" t="s">
        <v>77</v>
      </c>
      <c r="AY97" s="16" t="s">
        <v>111</v>
      </c>
      <c r="BE97" s="180">
        <f t="shared" si="4"/>
        <v>0</v>
      </c>
      <c r="BF97" s="180">
        <f t="shared" si="5"/>
        <v>0</v>
      </c>
      <c r="BG97" s="180">
        <f t="shared" si="6"/>
        <v>0</v>
      </c>
      <c r="BH97" s="180">
        <f t="shared" si="7"/>
        <v>0</v>
      </c>
      <c r="BI97" s="180">
        <f t="shared" si="8"/>
        <v>0</v>
      </c>
      <c r="BJ97" s="16" t="s">
        <v>73</v>
      </c>
      <c r="BK97" s="180">
        <f t="shared" si="9"/>
        <v>0</v>
      </c>
      <c r="BL97" s="16" t="s">
        <v>119</v>
      </c>
      <c r="BM97" s="16" t="s">
        <v>135</v>
      </c>
    </row>
    <row r="98" spans="2:65" s="1" customFormat="1" ht="16.5" customHeight="1">
      <c r="B98" s="33"/>
      <c r="C98" s="169" t="s">
        <v>136</v>
      </c>
      <c r="D98" s="169" t="s">
        <v>114</v>
      </c>
      <c r="E98" s="170" t="s">
        <v>137</v>
      </c>
      <c r="F98" s="171" t="s">
        <v>138</v>
      </c>
      <c r="G98" s="172" t="s">
        <v>117</v>
      </c>
      <c r="H98" s="173">
        <v>310</v>
      </c>
      <c r="I98" s="174"/>
      <c r="J98" s="175">
        <f t="shared" si="0"/>
        <v>0</v>
      </c>
      <c r="K98" s="171" t="s">
        <v>118</v>
      </c>
      <c r="L98" s="37"/>
      <c r="M98" s="176" t="s">
        <v>1</v>
      </c>
      <c r="N98" s="177" t="s">
        <v>39</v>
      </c>
      <c r="O98" s="59"/>
      <c r="P98" s="178">
        <f t="shared" si="1"/>
        <v>0</v>
      </c>
      <c r="Q98" s="178">
        <v>0</v>
      </c>
      <c r="R98" s="178">
        <f t="shared" si="2"/>
        <v>0</v>
      </c>
      <c r="S98" s="178">
        <v>0.44</v>
      </c>
      <c r="T98" s="179">
        <f t="shared" si="3"/>
        <v>136.4</v>
      </c>
      <c r="AR98" s="16" t="s">
        <v>119</v>
      </c>
      <c r="AT98" s="16" t="s">
        <v>114</v>
      </c>
      <c r="AU98" s="16" t="s">
        <v>77</v>
      </c>
      <c r="AY98" s="16" t="s">
        <v>111</v>
      </c>
      <c r="BE98" s="180">
        <f t="shared" si="4"/>
        <v>0</v>
      </c>
      <c r="BF98" s="180">
        <f t="shared" si="5"/>
        <v>0</v>
      </c>
      <c r="BG98" s="180">
        <f t="shared" si="6"/>
        <v>0</v>
      </c>
      <c r="BH98" s="180">
        <f t="shared" si="7"/>
        <v>0</v>
      </c>
      <c r="BI98" s="180">
        <f t="shared" si="8"/>
        <v>0</v>
      </c>
      <c r="BJ98" s="16" t="s">
        <v>73</v>
      </c>
      <c r="BK98" s="180">
        <f t="shared" si="9"/>
        <v>0</v>
      </c>
      <c r="BL98" s="16" t="s">
        <v>119</v>
      </c>
      <c r="BM98" s="16" t="s">
        <v>139</v>
      </c>
    </row>
    <row r="99" spans="2:65" s="1" customFormat="1" ht="16.5" customHeight="1">
      <c r="B99" s="33"/>
      <c r="C99" s="169" t="s">
        <v>140</v>
      </c>
      <c r="D99" s="169" t="s">
        <v>114</v>
      </c>
      <c r="E99" s="170" t="s">
        <v>141</v>
      </c>
      <c r="F99" s="171" t="s">
        <v>142</v>
      </c>
      <c r="G99" s="172" t="s">
        <v>117</v>
      </c>
      <c r="H99" s="173">
        <v>66.5</v>
      </c>
      <c r="I99" s="174"/>
      <c r="J99" s="175">
        <f t="shared" si="0"/>
        <v>0</v>
      </c>
      <c r="K99" s="171" t="s">
        <v>118</v>
      </c>
      <c r="L99" s="37"/>
      <c r="M99" s="176" t="s">
        <v>1</v>
      </c>
      <c r="N99" s="177" t="s">
        <v>39</v>
      </c>
      <c r="O99" s="59"/>
      <c r="P99" s="178">
        <f t="shared" si="1"/>
        <v>0</v>
      </c>
      <c r="Q99" s="178">
        <v>5.0000000000000002E-5</v>
      </c>
      <c r="R99" s="178">
        <f t="shared" si="2"/>
        <v>3.3250000000000003E-3</v>
      </c>
      <c r="S99" s="178">
        <v>0.128</v>
      </c>
      <c r="T99" s="179">
        <f t="shared" si="3"/>
        <v>8.5120000000000005</v>
      </c>
      <c r="AR99" s="16" t="s">
        <v>119</v>
      </c>
      <c r="AT99" s="16" t="s">
        <v>114</v>
      </c>
      <c r="AU99" s="16" t="s">
        <v>77</v>
      </c>
      <c r="AY99" s="16" t="s">
        <v>111</v>
      </c>
      <c r="BE99" s="180">
        <f t="shared" si="4"/>
        <v>0</v>
      </c>
      <c r="BF99" s="180">
        <f t="shared" si="5"/>
        <v>0</v>
      </c>
      <c r="BG99" s="180">
        <f t="shared" si="6"/>
        <v>0</v>
      </c>
      <c r="BH99" s="180">
        <f t="shared" si="7"/>
        <v>0</v>
      </c>
      <c r="BI99" s="180">
        <f t="shared" si="8"/>
        <v>0</v>
      </c>
      <c r="BJ99" s="16" t="s">
        <v>73</v>
      </c>
      <c r="BK99" s="180">
        <f t="shared" si="9"/>
        <v>0</v>
      </c>
      <c r="BL99" s="16" t="s">
        <v>119</v>
      </c>
      <c r="BM99" s="16" t="s">
        <v>143</v>
      </c>
    </row>
    <row r="100" spans="2:65" s="1" customFormat="1" ht="16.5" customHeight="1">
      <c r="B100" s="33"/>
      <c r="C100" s="169" t="s">
        <v>144</v>
      </c>
      <c r="D100" s="169" t="s">
        <v>114</v>
      </c>
      <c r="E100" s="170" t="s">
        <v>141</v>
      </c>
      <c r="F100" s="171" t="s">
        <v>142</v>
      </c>
      <c r="G100" s="172" t="s">
        <v>117</v>
      </c>
      <c r="H100" s="173">
        <v>78</v>
      </c>
      <c r="I100" s="174"/>
      <c r="J100" s="175">
        <f t="shared" si="0"/>
        <v>0</v>
      </c>
      <c r="K100" s="171" t="s">
        <v>118</v>
      </c>
      <c r="L100" s="37"/>
      <c r="M100" s="176" t="s">
        <v>1</v>
      </c>
      <c r="N100" s="177" t="s">
        <v>39</v>
      </c>
      <c r="O100" s="59"/>
      <c r="P100" s="178">
        <f t="shared" si="1"/>
        <v>0</v>
      </c>
      <c r="Q100" s="178">
        <v>5.0000000000000002E-5</v>
      </c>
      <c r="R100" s="178">
        <f t="shared" si="2"/>
        <v>3.9000000000000003E-3</v>
      </c>
      <c r="S100" s="178">
        <v>0.128</v>
      </c>
      <c r="T100" s="179">
        <f t="shared" si="3"/>
        <v>9.984</v>
      </c>
      <c r="AR100" s="16" t="s">
        <v>119</v>
      </c>
      <c r="AT100" s="16" t="s">
        <v>114</v>
      </c>
      <c r="AU100" s="16" t="s">
        <v>77</v>
      </c>
      <c r="AY100" s="16" t="s">
        <v>111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16" t="s">
        <v>73</v>
      </c>
      <c r="BK100" s="180">
        <f t="shared" si="9"/>
        <v>0</v>
      </c>
      <c r="BL100" s="16" t="s">
        <v>119</v>
      </c>
      <c r="BM100" s="16" t="s">
        <v>145</v>
      </c>
    </row>
    <row r="101" spans="2:65" s="1" customFormat="1" ht="16.5" customHeight="1">
      <c r="B101" s="33"/>
      <c r="C101" s="169" t="s">
        <v>146</v>
      </c>
      <c r="D101" s="169" t="s">
        <v>114</v>
      </c>
      <c r="E101" s="170" t="s">
        <v>147</v>
      </c>
      <c r="F101" s="171" t="s">
        <v>148</v>
      </c>
      <c r="G101" s="172" t="s">
        <v>117</v>
      </c>
      <c r="H101" s="173">
        <v>78</v>
      </c>
      <c r="I101" s="174"/>
      <c r="J101" s="175">
        <f t="shared" si="0"/>
        <v>0</v>
      </c>
      <c r="K101" s="171" t="s">
        <v>118</v>
      </c>
      <c r="L101" s="37"/>
      <c r="M101" s="176" t="s">
        <v>1</v>
      </c>
      <c r="N101" s="177" t="s">
        <v>39</v>
      </c>
      <c r="O101" s="59"/>
      <c r="P101" s="178">
        <f t="shared" si="1"/>
        <v>0</v>
      </c>
      <c r="Q101" s="178">
        <v>9.0000000000000006E-5</v>
      </c>
      <c r="R101" s="178">
        <f t="shared" si="2"/>
        <v>7.0200000000000002E-3</v>
      </c>
      <c r="S101" s="178">
        <v>0.25600000000000001</v>
      </c>
      <c r="T101" s="179">
        <f t="shared" si="3"/>
        <v>19.968</v>
      </c>
      <c r="AR101" s="16" t="s">
        <v>119</v>
      </c>
      <c r="AT101" s="16" t="s">
        <v>114</v>
      </c>
      <c r="AU101" s="16" t="s">
        <v>77</v>
      </c>
      <c r="AY101" s="16" t="s">
        <v>111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16" t="s">
        <v>73</v>
      </c>
      <c r="BK101" s="180">
        <f t="shared" si="9"/>
        <v>0</v>
      </c>
      <c r="BL101" s="16" t="s">
        <v>119</v>
      </c>
      <c r="BM101" s="16" t="s">
        <v>149</v>
      </c>
    </row>
    <row r="102" spans="2:65" s="1" customFormat="1" ht="16.5" customHeight="1">
      <c r="B102" s="33"/>
      <c r="C102" s="169" t="s">
        <v>119</v>
      </c>
      <c r="D102" s="169" t="s">
        <v>114</v>
      </c>
      <c r="E102" s="170" t="s">
        <v>150</v>
      </c>
      <c r="F102" s="171" t="s">
        <v>151</v>
      </c>
      <c r="G102" s="172" t="s">
        <v>152</v>
      </c>
      <c r="H102" s="173">
        <v>45</v>
      </c>
      <c r="I102" s="174"/>
      <c r="J102" s="175">
        <f t="shared" si="0"/>
        <v>0</v>
      </c>
      <c r="K102" s="171" t="s">
        <v>118</v>
      </c>
      <c r="L102" s="37"/>
      <c r="M102" s="176" t="s">
        <v>1</v>
      </c>
      <c r="N102" s="177" t="s">
        <v>39</v>
      </c>
      <c r="O102" s="59"/>
      <c r="P102" s="178">
        <f t="shared" si="1"/>
        <v>0</v>
      </c>
      <c r="Q102" s="178">
        <v>0</v>
      </c>
      <c r="R102" s="178">
        <f t="shared" si="2"/>
        <v>0</v>
      </c>
      <c r="S102" s="178">
        <v>0.20499999999999999</v>
      </c>
      <c r="T102" s="179">
        <f t="shared" si="3"/>
        <v>9.2249999999999996</v>
      </c>
      <c r="AR102" s="16" t="s">
        <v>119</v>
      </c>
      <c r="AT102" s="16" t="s">
        <v>114</v>
      </c>
      <c r="AU102" s="16" t="s">
        <v>77</v>
      </c>
      <c r="AY102" s="16" t="s">
        <v>111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16" t="s">
        <v>73</v>
      </c>
      <c r="BK102" s="180">
        <f t="shared" si="9"/>
        <v>0</v>
      </c>
      <c r="BL102" s="16" t="s">
        <v>119</v>
      </c>
      <c r="BM102" s="16" t="s">
        <v>153</v>
      </c>
    </row>
    <row r="103" spans="2:65" s="1" customFormat="1" ht="16.5" customHeight="1">
      <c r="B103" s="33"/>
      <c r="C103" s="169" t="s">
        <v>154</v>
      </c>
      <c r="D103" s="169" t="s">
        <v>114</v>
      </c>
      <c r="E103" s="170" t="s">
        <v>155</v>
      </c>
      <c r="F103" s="171" t="s">
        <v>156</v>
      </c>
      <c r="G103" s="172" t="s">
        <v>157</v>
      </c>
      <c r="H103" s="173">
        <v>115.36</v>
      </c>
      <c r="I103" s="174"/>
      <c r="J103" s="175">
        <f t="shared" si="0"/>
        <v>0</v>
      </c>
      <c r="K103" s="171" t="s">
        <v>118</v>
      </c>
      <c r="L103" s="37"/>
      <c r="M103" s="176" t="s">
        <v>1</v>
      </c>
      <c r="N103" s="177" t="s">
        <v>39</v>
      </c>
      <c r="O103" s="59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AR103" s="16" t="s">
        <v>119</v>
      </c>
      <c r="AT103" s="16" t="s">
        <v>114</v>
      </c>
      <c r="AU103" s="16" t="s">
        <v>77</v>
      </c>
      <c r="AY103" s="16" t="s">
        <v>111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16" t="s">
        <v>73</v>
      </c>
      <c r="BK103" s="180">
        <f t="shared" si="9"/>
        <v>0</v>
      </c>
      <c r="BL103" s="16" t="s">
        <v>119</v>
      </c>
      <c r="BM103" s="16" t="s">
        <v>158</v>
      </c>
    </row>
    <row r="104" spans="2:65" s="11" customFormat="1" ht="11.25">
      <c r="B104" s="181"/>
      <c r="C104" s="182"/>
      <c r="D104" s="183" t="s">
        <v>121</v>
      </c>
      <c r="E104" s="184" t="s">
        <v>1</v>
      </c>
      <c r="F104" s="185" t="s">
        <v>159</v>
      </c>
      <c r="G104" s="182"/>
      <c r="H104" s="184" t="s">
        <v>1</v>
      </c>
      <c r="I104" s="186"/>
      <c r="J104" s="182"/>
      <c r="K104" s="182"/>
      <c r="L104" s="187"/>
      <c r="M104" s="188"/>
      <c r="N104" s="189"/>
      <c r="O104" s="189"/>
      <c r="P104" s="189"/>
      <c r="Q104" s="189"/>
      <c r="R104" s="189"/>
      <c r="S104" s="189"/>
      <c r="T104" s="190"/>
      <c r="AT104" s="191" t="s">
        <v>121</v>
      </c>
      <c r="AU104" s="191" t="s">
        <v>77</v>
      </c>
      <c r="AV104" s="11" t="s">
        <v>73</v>
      </c>
      <c r="AW104" s="11" t="s">
        <v>31</v>
      </c>
      <c r="AX104" s="11" t="s">
        <v>68</v>
      </c>
      <c r="AY104" s="191" t="s">
        <v>111</v>
      </c>
    </row>
    <row r="105" spans="2:65" s="12" customFormat="1" ht="11.25">
      <c r="B105" s="192"/>
      <c r="C105" s="193"/>
      <c r="D105" s="183" t="s">
        <v>121</v>
      </c>
      <c r="E105" s="194" t="s">
        <v>1</v>
      </c>
      <c r="F105" s="195" t="s">
        <v>160</v>
      </c>
      <c r="G105" s="193"/>
      <c r="H105" s="196">
        <v>73.2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121</v>
      </c>
      <c r="AU105" s="202" t="s">
        <v>77</v>
      </c>
      <c r="AV105" s="12" t="s">
        <v>77</v>
      </c>
      <c r="AW105" s="12" t="s">
        <v>31</v>
      </c>
      <c r="AX105" s="12" t="s">
        <v>68</v>
      </c>
      <c r="AY105" s="202" t="s">
        <v>111</v>
      </c>
    </row>
    <row r="106" spans="2:65" s="11" customFormat="1" ht="11.25">
      <c r="B106" s="181"/>
      <c r="C106" s="182"/>
      <c r="D106" s="183" t="s">
        <v>121</v>
      </c>
      <c r="E106" s="184" t="s">
        <v>1</v>
      </c>
      <c r="F106" s="185" t="s">
        <v>161</v>
      </c>
      <c r="G106" s="182"/>
      <c r="H106" s="184" t="s">
        <v>1</v>
      </c>
      <c r="I106" s="186"/>
      <c r="J106" s="182"/>
      <c r="K106" s="182"/>
      <c r="L106" s="187"/>
      <c r="M106" s="188"/>
      <c r="N106" s="189"/>
      <c r="O106" s="189"/>
      <c r="P106" s="189"/>
      <c r="Q106" s="189"/>
      <c r="R106" s="189"/>
      <c r="S106" s="189"/>
      <c r="T106" s="190"/>
      <c r="AT106" s="191" t="s">
        <v>121</v>
      </c>
      <c r="AU106" s="191" t="s">
        <v>77</v>
      </c>
      <c r="AV106" s="11" t="s">
        <v>73</v>
      </c>
      <c r="AW106" s="11" t="s">
        <v>31</v>
      </c>
      <c r="AX106" s="11" t="s">
        <v>68</v>
      </c>
      <c r="AY106" s="191" t="s">
        <v>111</v>
      </c>
    </row>
    <row r="107" spans="2:65" s="12" customFormat="1" ht="11.25">
      <c r="B107" s="192"/>
      <c r="C107" s="193"/>
      <c r="D107" s="183" t="s">
        <v>121</v>
      </c>
      <c r="E107" s="194" t="s">
        <v>1</v>
      </c>
      <c r="F107" s="195" t="s">
        <v>162</v>
      </c>
      <c r="G107" s="193"/>
      <c r="H107" s="196">
        <v>42.16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121</v>
      </c>
      <c r="AU107" s="202" t="s">
        <v>77</v>
      </c>
      <c r="AV107" s="12" t="s">
        <v>77</v>
      </c>
      <c r="AW107" s="12" t="s">
        <v>31</v>
      </c>
      <c r="AX107" s="12" t="s">
        <v>68</v>
      </c>
      <c r="AY107" s="202" t="s">
        <v>111</v>
      </c>
    </row>
    <row r="108" spans="2:65" s="13" customFormat="1" ht="11.25">
      <c r="B108" s="203"/>
      <c r="C108" s="204"/>
      <c r="D108" s="183" t="s">
        <v>121</v>
      </c>
      <c r="E108" s="205" t="s">
        <v>1</v>
      </c>
      <c r="F108" s="206" t="s">
        <v>163</v>
      </c>
      <c r="G108" s="204"/>
      <c r="H108" s="207">
        <v>115.36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121</v>
      </c>
      <c r="AU108" s="213" t="s">
        <v>77</v>
      </c>
      <c r="AV108" s="13" t="s">
        <v>119</v>
      </c>
      <c r="AW108" s="13" t="s">
        <v>31</v>
      </c>
      <c r="AX108" s="13" t="s">
        <v>73</v>
      </c>
      <c r="AY108" s="213" t="s">
        <v>111</v>
      </c>
    </row>
    <row r="109" spans="2:65" s="1" customFormat="1" ht="16.5" customHeight="1">
      <c r="B109" s="33"/>
      <c r="C109" s="169" t="s">
        <v>164</v>
      </c>
      <c r="D109" s="169" t="s">
        <v>114</v>
      </c>
      <c r="E109" s="170" t="s">
        <v>165</v>
      </c>
      <c r="F109" s="171" t="s">
        <v>166</v>
      </c>
      <c r="G109" s="172" t="s">
        <v>157</v>
      </c>
      <c r="H109" s="173">
        <v>115.36</v>
      </c>
      <c r="I109" s="174"/>
      <c r="J109" s="175">
        <f>ROUND(I109*H109,2)</f>
        <v>0</v>
      </c>
      <c r="K109" s="171" t="s">
        <v>118</v>
      </c>
      <c r="L109" s="37"/>
      <c r="M109" s="176" t="s">
        <v>1</v>
      </c>
      <c r="N109" s="177" t="s">
        <v>39</v>
      </c>
      <c r="O109" s="59"/>
      <c r="P109" s="178">
        <f>O109*H109</f>
        <v>0</v>
      </c>
      <c r="Q109" s="178">
        <v>0</v>
      </c>
      <c r="R109" s="178">
        <f>Q109*H109</f>
        <v>0</v>
      </c>
      <c r="S109" s="178">
        <v>0</v>
      </c>
      <c r="T109" s="179">
        <f>S109*H109</f>
        <v>0</v>
      </c>
      <c r="AR109" s="16" t="s">
        <v>119</v>
      </c>
      <c r="AT109" s="16" t="s">
        <v>114</v>
      </c>
      <c r="AU109" s="16" t="s">
        <v>77</v>
      </c>
      <c r="AY109" s="16" t="s">
        <v>111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16" t="s">
        <v>73</v>
      </c>
      <c r="BK109" s="180">
        <f>ROUND(I109*H109,2)</f>
        <v>0</v>
      </c>
      <c r="BL109" s="16" t="s">
        <v>119</v>
      </c>
      <c r="BM109" s="16" t="s">
        <v>167</v>
      </c>
    </row>
    <row r="110" spans="2:65" s="1" customFormat="1" ht="16.5" customHeight="1">
      <c r="B110" s="33"/>
      <c r="C110" s="169" t="s">
        <v>168</v>
      </c>
      <c r="D110" s="169" t="s">
        <v>114</v>
      </c>
      <c r="E110" s="170" t="s">
        <v>169</v>
      </c>
      <c r="F110" s="171" t="s">
        <v>170</v>
      </c>
      <c r="G110" s="172" t="s">
        <v>157</v>
      </c>
      <c r="H110" s="173">
        <v>96.16</v>
      </c>
      <c r="I110" s="174"/>
      <c r="J110" s="175">
        <f>ROUND(I110*H110,2)</f>
        <v>0</v>
      </c>
      <c r="K110" s="171" t="s">
        <v>118</v>
      </c>
      <c r="L110" s="37"/>
      <c r="M110" s="176" t="s">
        <v>1</v>
      </c>
      <c r="N110" s="177" t="s">
        <v>39</v>
      </c>
      <c r="O110" s="59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AR110" s="16" t="s">
        <v>119</v>
      </c>
      <c r="AT110" s="16" t="s">
        <v>114</v>
      </c>
      <c r="AU110" s="16" t="s">
        <v>77</v>
      </c>
      <c r="AY110" s="16" t="s">
        <v>111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16" t="s">
        <v>73</v>
      </c>
      <c r="BK110" s="180">
        <f>ROUND(I110*H110,2)</f>
        <v>0</v>
      </c>
      <c r="BL110" s="16" t="s">
        <v>119</v>
      </c>
      <c r="BM110" s="16" t="s">
        <v>171</v>
      </c>
    </row>
    <row r="111" spans="2:65" s="12" customFormat="1" ht="11.25">
      <c r="B111" s="192"/>
      <c r="C111" s="193"/>
      <c r="D111" s="183" t="s">
        <v>121</v>
      </c>
      <c r="E111" s="194" t="s">
        <v>1</v>
      </c>
      <c r="F111" s="195" t="s">
        <v>172</v>
      </c>
      <c r="G111" s="193"/>
      <c r="H111" s="196">
        <v>96.16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121</v>
      </c>
      <c r="AU111" s="202" t="s">
        <v>77</v>
      </c>
      <c r="AV111" s="12" t="s">
        <v>77</v>
      </c>
      <c r="AW111" s="12" t="s">
        <v>31</v>
      </c>
      <c r="AX111" s="12" t="s">
        <v>68</v>
      </c>
      <c r="AY111" s="202" t="s">
        <v>111</v>
      </c>
    </row>
    <row r="112" spans="2:65" s="13" customFormat="1" ht="11.25">
      <c r="B112" s="203"/>
      <c r="C112" s="204"/>
      <c r="D112" s="183" t="s">
        <v>121</v>
      </c>
      <c r="E112" s="205" t="s">
        <v>1</v>
      </c>
      <c r="F112" s="206" t="s">
        <v>163</v>
      </c>
      <c r="G112" s="204"/>
      <c r="H112" s="207">
        <v>96.16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121</v>
      </c>
      <c r="AU112" s="213" t="s">
        <v>77</v>
      </c>
      <c r="AV112" s="13" t="s">
        <v>119</v>
      </c>
      <c r="AW112" s="13" t="s">
        <v>31</v>
      </c>
      <c r="AX112" s="13" t="s">
        <v>73</v>
      </c>
      <c r="AY112" s="213" t="s">
        <v>111</v>
      </c>
    </row>
    <row r="113" spans="2:65" s="1" customFormat="1" ht="16.5" customHeight="1">
      <c r="B113" s="33"/>
      <c r="C113" s="169" t="s">
        <v>173</v>
      </c>
      <c r="D113" s="169" t="s">
        <v>114</v>
      </c>
      <c r="E113" s="170" t="s">
        <v>174</v>
      </c>
      <c r="F113" s="171" t="s">
        <v>175</v>
      </c>
      <c r="G113" s="172" t="s">
        <v>157</v>
      </c>
      <c r="H113" s="173">
        <v>961.6</v>
      </c>
      <c r="I113" s="174"/>
      <c r="J113" s="175">
        <f>ROUND(I113*H113,2)</f>
        <v>0</v>
      </c>
      <c r="K113" s="171" t="s">
        <v>118</v>
      </c>
      <c r="L113" s="37"/>
      <c r="M113" s="176" t="s">
        <v>1</v>
      </c>
      <c r="N113" s="177" t="s">
        <v>39</v>
      </c>
      <c r="O113" s="59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AR113" s="16" t="s">
        <v>119</v>
      </c>
      <c r="AT113" s="16" t="s">
        <v>114</v>
      </c>
      <c r="AU113" s="16" t="s">
        <v>77</v>
      </c>
      <c r="AY113" s="16" t="s">
        <v>111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16" t="s">
        <v>73</v>
      </c>
      <c r="BK113" s="180">
        <f>ROUND(I113*H113,2)</f>
        <v>0</v>
      </c>
      <c r="BL113" s="16" t="s">
        <v>119</v>
      </c>
      <c r="BM113" s="16" t="s">
        <v>176</v>
      </c>
    </row>
    <row r="114" spans="2:65" s="12" customFormat="1" ht="11.25">
      <c r="B114" s="192"/>
      <c r="C114" s="193"/>
      <c r="D114" s="183" t="s">
        <v>121</v>
      </c>
      <c r="E114" s="194" t="s">
        <v>1</v>
      </c>
      <c r="F114" s="195" t="s">
        <v>177</v>
      </c>
      <c r="G114" s="193"/>
      <c r="H114" s="196">
        <v>961.6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121</v>
      </c>
      <c r="AU114" s="202" t="s">
        <v>77</v>
      </c>
      <c r="AV114" s="12" t="s">
        <v>77</v>
      </c>
      <c r="AW114" s="12" t="s">
        <v>31</v>
      </c>
      <c r="AX114" s="12" t="s">
        <v>68</v>
      </c>
      <c r="AY114" s="202" t="s">
        <v>111</v>
      </c>
    </row>
    <row r="115" spans="2:65" s="13" customFormat="1" ht="11.25">
      <c r="B115" s="203"/>
      <c r="C115" s="204"/>
      <c r="D115" s="183" t="s">
        <v>121</v>
      </c>
      <c r="E115" s="205" t="s">
        <v>1</v>
      </c>
      <c r="F115" s="206" t="s">
        <v>163</v>
      </c>
      <c r="G115" s="204"/>
      <c r="H115" s="207">
        <v>961.6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121</v>
      </c>
      <c r="AU115" s="213" t="s">
        <v>77</v>
      </c>
      <c r="AV115" s="13" t="s">
        <v>119</v>
      </c>
      <c r="AW115" s="13" t="s">
        <v>31</v>
      </c>
      <c r="AX115" s="13" t="s">
        <v>73</v>
      </c>
      <c r="AY115" s="213" t="s">
        <v>111</v>
      </c>
    </row>
    <row r="116" spans="2:65" s="1" customFormat="1" ht="16.5" customHeight="1">
      <c r="B116" s="33"/>
      <c r="C116" s="169" t="s">
        <v>178</v>
      </c>
      <c r="D116" s="169" t="s">
        <v>114</v>
      </c>
      <c r="E116" s="170" t="s">
        <v>179</v>
      </c>
      <c r="F116" s="171" t="s">
        <v>180</v>
      </c>
      <c r="G116" s="172" t="s">
        <v>157</v>
      </c>
      <c r="H116" s="173">
        <v>96.16</v>
      </c>
      <c r="I116" s="174"/>
      <c r="J116" s="175">
        <f>ROUND(I116*H116,2)</f>
        <v>0</v>
      </c>
      <c r="K116" s="171" t="s">
        <v>118</v>
      </c>
      <c r="L116" s="37"/>
      <c r="M116" s="176" t="s">
        <v>1</v>
      </c>
      <c r="N116" s="177" t="s">
        <v>39</v>
      </c>
      <c r="O116" s="59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AR116" s="16" t="s">
        <v>119</v>
      </c>
      <c r="AT116" s="16" t="s">
        <v>114</v>
      </c>
      <c r="AU116" s="16" t="s">
        <v>77</v>
      </c>
      <c r="AY116" s="16" t="s">
        <v>111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16" t="s">
        <v>73</v>
      </c>
      <c r="BK116" s="180">
        <f>ROUND(I116*H116,2)</f>
        <v>0</v>
      </c>
      <c r="BL116" s="16" t="s">
        <v>119</v>
      </c>
      <c r="BM116" s="16" t="s">
        <v>181</v>
      </c>
    </row>
    <row r="117" spans="2:65" s="12" customFormat="1" ht="11.25">
      <c r="B117" s="192"/>
      <c r="C117" s="193"/>
      <c r="D117" s="183" t="s">
        <v>121</v>
      </c>
      <c r="E117" s="194" t="s">
        <v>1</v>
      </c>
      <c r="F117" s="195" t="s">
        <v>182</v>
      </c>
      <c r="G117" s="193"/>
      <c r="H117" s="196">
        <v>96.16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121</v>
      </c>
      <c r="AU117" s="202" t="s">
        <v>77</v>
      </c>
      <c r="AV117" s="12" t="s">
        <v>77</v>
      </c>
      <c r="AW117" s="12" t="s">
        <v>31</v>
      </c>
      <c r="AX117" s="12" t="s">
        <v>68</v>
      </c>
      <c r="AY117" s="202" t="s">
        <v>111</v>
      </c>
    </row>
    <row r="118" spans="2:65" s="13" customFormat="1" ht="11.25">
      <c r="B118" s="203"/>
      <c r="C118" s="204"/>
      <c r="D118" s="183" t="s">
        <v>121</v>
      </c>
      <c r="E118" s="205" t="s">
        <v>1</v>
      </c>
      <c r="F118" s="206" t="s">
        <v>163</v>
      </c>
      <c r="G118" s="204"/>
      <c r="H118" s="207">
        <v>96.16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121</v>
      </c>
      <c r="AU118" s="213" t="s">
        <v>77</v>
      </c>
      <c r="AV118" s="13" t="s">
        <v>119</v>
      </c>
      <c r="AW118" s="13" t="s">
        <v>31</v>
      </c>
      <c r="AX118" s="13" t="s">
        <v>73</v>
      </c>
      <c r="AY118" s="213" t="s">
        <v>111</v>
      </c>
    </row>
    <row r="119" spans="2:65" s="1" customFormat="1" ht="16.5" customHeight="1">
      <c r="B119" s="33"/>
      <c r="C119" s="169" t="s">
        <v>183</v>
      </c>
      <c r="D119" s="169" t="s">
        <v>114</v>
      </c>
      <c r="E119" s="170" t="s">
        <v>184</v>
      </c>
      <c r="F119" s="171" t="s">
        <v>185</v>
      </c>
      <c r="G119" s="172" t="s">
        <v>157</v>
      </c>
      <c r="H119" s="173">
        <v>96.16</v>
      </c>
      <c r="I119" s="174"/>
      <c r="J119" s="175">
        <f>ROUND(I119*H119,2)</f>
        <v>0</v>
      </c>
      <c r="K119" s="171" t="s">
        <v>118</v>
      </c>
      <c r="L119" s="37"/>
      <c r="M119" s="176" t="s">
        <v>1</v>
      </c>
      <c r="N119" s="177" t="s">
        <v>39</v>
      </c>
      <c r="O119" s="59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AR119" s="16" t="s">
        <v>119</v>
      </c>
      <c r="AT119" s="16" t="s">
        <v>114</v>
      </c>
      <c r="AU119" s="16" t="s">
        <v>77</v>
      </c>
      <c r="AY119" s="16" t="s">
        <v>111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6" t="s">
        <v>73</v>
      </c>
      <c r="BK119" s="180">
        <f>ROUND(I119*H119,2)</f>
        <v>0</v>
      </c>
      <c r="BL119" s="16" t="s">
        <v>119</v>
      </c>
      <c r="BM119" s="16" t="s">
        <v>186</v>
      </c>
    </row>
    <row r="120" spans="2:65" s="1" customFormat="1" ht="16.5" customHeight="1">
      <c r="B120" s="33"/>
      <c r="C120" s="169" t="s">
        <v>187</v>
      </c>
      <c r="D120" s="169" t="s">
        <v>114</v>
      </c>
      <c r="E120" s="170" t="s">
        <v>188</v>
      </c>
      <c r="F120" s="171" t="s">
        <v>189</v>
      </c>
      <c r="G120" s="172" t="s">
        <v>190</v>
      </c>
      <c r="H120" s="173">
        <v>173.08799999999999</v>
      </c>
      <c r="I120" s="174"/>
      <c r="J120" s="175">
        <f>ROUND(I120*H120,2)</f>
        <v>0</v>
      </c>
      <c r="K120" s="171" t="s">
        <v>118</v>
      </c>
      <c r="L120" s="37"/>
      <c r="M120" s="176" t="s">
        <v>1</v>
      </c>
      <c r="N120" s="177" t="s">
        <v>39</v>
      </c>
      <c r="O120" s="59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AR120" s="16" t="s">
        <v>119</v>
      </c>
      <c r="AT120" s="16" t="s">
        <v>114</v>
      </c>
      <c r="AU120" s="16" t="s">
        <v>77</v>
      </c>
      <c r="AY120" s="16" t="s">
        <v>111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6" t="s">
        <v>73</v>
      </c>
      <c r="BK120" s="180">
        <f>ROUND(I120*H120,2)</f>
        <v>0</v>
      </c>
      <c r="BL120" s="16" t="s">
        <v>119</v>
      </c>
      <c r="BM120" s="16" t="s">
        <v>191</v>
      </c>
    </row>
    <row r="121" spans="2:65" s="12" customFormat="1" ht="11.25">
      <c r="B121" s="192"/>
      <c r="C121" s="193"/>
      <c r="D121" s="183" t="s">
        <v>121</v>
      </c>
      <c r="E121" s="194" t="s">
        <v>1</v>
      </c>
      <c r="F121" s="195" t="s">
        <v>192</v>
      </c>
      <c r="G121" s="193"/>
      <c r="H121" s="196">
        <v>173.08799999999999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121</v>
      </c>
      <c r="AU121" s="202" t="s">
        <v>77</v>
      </c>
      <c r="AV121" s="12" t="s">
        <v>77</v>
      </c>
      <c r="AW121" s="12" t="s">
        <v>31</v>
      </c>
      <c r="AX121" s="12" t="s">
        <v>68</v>
      </c>
      <c r="AY121" s="202" t="s">
        <v>111</v>
      </c>
    </row>
    <row r="122" spans="2:65" s="13" customFormat="1" ht="11.25">
      <c r="B122" s="203"/>
      <c r="C122" s="204"/>
      <c r="D122" s="183" t="s">
        <v>121</v>
      </c>
      <c r="E122" s="205" t="s">
        <v>1</v>
      </c>
      <c r="F122" s="206" t="s">
        <v>163</v>
      </c>
      <c r="G122" s="204"/>
      <c r="H122" s="207">
        <v>173.08799999999999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121</v>
      </c>
      <c r="AU122" s="213" t="s">
        <v>77</v>
      </c>
      <c r="AV122" s="13" t="s">
        <v>119</v>
      </c>
      <c r="AW122" s="13" t="s">
        <v>31</v>
      </c>
      <c r="AX122" s="13" t="s">
        <v>73</v>
      </c>
      <c r="AY122" s="213" t="s">
        <v>111</v>
      </c>
    </row>
    <row r="123" spans="2:65" s="1" customFormat="1" ht="16.5" customHeight="1">
      <c r="B123" s="33"/>
      <c r="C123" s="169" t="s">
        <v>193</v>
      </c>
      <c r="D123" s="169" t="s">
        <v>114</v>
      </c>
      <c r="E123" s="170" t="s">
        <v>194</v>
      </c>
      <c r="F123" s="171" t="s">
        <v>195</v>
      </c>
      <c r="G123" s="172" t="s">
        <v>157</v>
      </c>
      <c r="H123" s="173">
        <v>19.2</v>
      </c>
      <c r="I123" s="174"/>
      <c r="J123" s="175">
        <f>ROUND(I123*H123,2)</f>
        <v>0</v>
      </c>
      <c r="K123" s="171" t="s">
        <v>118</v>
      </c>
      <c r="L123" s="37"/>
      <c r="M123" s="176" t="s">
        <v>1</v>
      </c>
      <c r="N123" s="177" t="s">
        <v>39</v>
      </c>
      <c r="O123" s="59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AR123" s="16" t="s">
        <v>119</v>
      </c>
      <c r="AT123" s="16" t="s">
        <v>114</v>
      </c>
      <c r="AU123" s="16" t="s">
        <v>77</v>
      </c>
      <c r="AY123" s="16" t="s">
        <v>111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6" t="s">
        <v>73</v>
      </c>
      <c r="BK123" s="180">
        <f>ROUND(I123*H123,2)</f>
        <v>0</v>
      </c>
      <c r="BL123" s="16" t="s">
        <v>119</v>
      </c>
      <c r="BM123" s="16" t="s">
        <v>196</v>
      </c>
    </row>
    <row r="124" spans="2:65" s="1" customFormat="1" ht="16.5" customHeight="1">
      <c r="B124" s="33"/>
      <c r="C124" s="169" t="s">
        <v>197</v>
      </c>
      <c r="D124" s="169" t="s">
        <v>114</v>
      </c>
      <c r="E124" s="170" t="s">
        <v>198</v>
      </c>
      <c r="F124" s="171" t="s">
        <v>199</v>
      </c>
      <c r="G124" s="172" t="s">
        <v>117</v>
      </c>
      <c r="H124" s="173">
        <v>85</v>
      </c>
      <c r="I124" s="174"/>
      <c r="J124" s="175">
        <f>ROUND(I124*H124,2)</f>
        <v>0</v>
      </c>
      <c r="K124" s="171" t="s">
        <v>118</v>
      </c>
      <c r="L124" s="37"/>
      <c r="M124" s="176" t="s">
        <v>1</v>
      </c>
      <c r="N124" s="177" t="s">
        <v>39</v>
      </c>
      <c r="O124" s="59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AR124" s="16" t="s">
        <v>119</v>
      </c>
      <c r="AT124" s="16" t="s">
        <v>114</v>
      </c>
      <c r="AU124" s="16" t="s">
        <v>77</v>
      </c>
      <c r="AY124" s="16" t="s">
        <v>111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6" t="s">
        <v>73</v>
      </c>
      <c r="BK124" s="180">
        <f>ROUND(I124*H124,2)</f>
        <v>0</v>
      </c>
      <c r="BL124" s="16" t="s">
        <v>119</v>
      </c>
      <c r="BM124" s="16" t="s">
        <v>200</v>
      </c>
    </row>
    <row r="125" spans="2:65" s="1" customFormat="1" ht="16.5" customHeight="1">
      <c r="B125" s="33"/>
      <c r="C125" s="169" t="s">
        <v>201</v>
      </c>
      <c r="D125" s="169" t="s">
        <v>114</v>
      </c>
      <c r="E125" s="170" t="s">
        <v>202</v>
      </c>
      <c r="F125" s="171" t="s">
        <v>203</v>
      </c>
      <c r="G125" s="172" t="s">
        <v>117</v>
      </c>
      <c r="H125" s="173">
        <v>85</v>
      </c>
      <c r="I125" s="174"/>
      <c r="J125" s="175">
        <f>ROUND(I125*H125,2)</f>
        <v>0</v>
      </c>
      <c r="K125" s="171" t="s">
        <v>118</v>
      </c>
      <c r="L125" s="37"/>
      <c r="M125" s="176" t="s">
        <v>1</v>
      </c>
      <c r="N125" s="177" t="s">
        <v>39</v>
      </c>
      <c r="O125" s="59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AR125" s="16" t="s">
        <v>119</v>
      </c>
      <c r="AT125" s="16" t="s">
        <v>114</v>
      </c>
      <c r="AU125" s="16" t="s">
        <v>77</v>
      </c>
      <c r="AY125" s="16" t="s">
        <v>111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6" t="s">
        <v>73</v>
      </c>
      <c r="BK125" s="180">
        <f>ROUND(I125*H125,2)</f>
        <v>0</v>
      </c>
      <c r="BL125" s="16" t="s">
        <v>119</v>
      </c>
      <c r="BM125" s="16" t="s">
        <v>204</v>
      </c>
    </row>
    <row r="126" spans="2:65" s="1" customFormat="1" ht="16.5" customHeight="1">
      <c r="B126" s="33"/>
      <c r="C126" s="214" t="s">
        <v>205</v>
      </c>
      <c r="D126" s="214" t="s">
        <v>206</v>
      </c>
      <c r="E126" s="215" t="s">
        <v>207</v>
      </c>
      <c r="F126" s="216" t="s">
        <v>208</v>
      </c>
      <c r="G126" s="217" t="s">
        <v>209</v>
      </c>
      <c r="H126" s="218">
        <v>2.125</v>
      </c>
      <c r="I126" s="219"/>
      <c r="J126" s="220">
        <f>ROUND(I126*H126,2)</f>
        <v>0</v>
      </c>
      <c r="K126" s="216" t="s">
        <v>118</v>
      </c>
      <c r="L126" s="221"/>
      <c r="M126" s="222" t="s">
        <v>1</v>
      </c>
      <c r="N126" s="223" t="s">
        <v>39</v>
      </c>
      <c r="O126" s="59"/>
      <c r="P126" s="178">
        <f>O126*H126</f>
        <v>0</v>
      </c>
      <c r="Q126" s="178">
        <v>1E-3</v>
      </c>
      <c r="R126" s="178">
        <f>Q126*H126</f>
        <v>2.1250000000000002E-3</v>
      </c>
      <c r="S126" s="178">
        <v>0</v>
      </c>
      <c r="T126" s="179">
        <f>S126*H126</f>
        <v>0</v>
      </c>
      <c r="AR126" s="16" t="s">
        <v>210</v>
      </c>
      <c r="AT126" s="16" t="s">
        <v>206</v>
      </c>
      <c r="AU126" s="16" t="s">
        <v>77</v>
      </c>
      <c r="AY126" s="16" t="s">
        <v>111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6" t="s">
        <v>73</v>
      </c>
      <c r="BK126" s="180">
        <f>ROUND(I126*H126,2)</f>
        <v>0</v>
      </c>
      <c r="BL126" s="16" t="s">
        <v>119</v>
      </c>
      <c r="BM126" s="16" t="s">
        <v>211</v>
      </c>
    </row>
    <row r="127" spans="2:65" s="12" customFormat="1" ht="11.25">
      <c r="B127" s="192"/>
      <c r="C127" s="193"/>
      <c r="D127" s="183" t="s">
        <v>121</v>
      </c>
      <c r="E127" s="194" t="s">
        <v>1</v>
      </c>
      <c r="F127" s="195" t="s">
        <v>212</v>
      </c>
      <c r="G127" s="193"/>
      <c r="H127" s="196">
        <v>2.125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121</v>
      </c>
      <c r="AU127" s="202" t="s">
        <v>77</v>
      </c>
      <c r="AV127" s="12" t="s">
        <v>77</v>
      </c>
      <c r="AW127" s="12" t="s">
        <v>31</v>
      </c>
      <c r="AX127" s="12" t="s">
        <v>68</v>
      </c>
      <c r="AY127" s="202" t="s">
        <v>111</v>
      </c>
    </row>
    <row r="128" spans="2:65" s="13" customFormat="1" ht="11.25">
      <c r="B128" s="203"/>
      <c r="C128" s="204"/>
      <c r="D128" s="183" t="s">
        <v>121</v>
      </c>
      <c r="E128" s="205" t="s">
        <v>1</v>
      </c>
      <c r="F128" s="206" t="s">
        <v>163</v>
      </c>
      <c r="G128" s="204"/>
      <c r="H128" s="207">
        <v>2.125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121</v>
      </c>
      <c r="AU128" s="213" t="s">
        <v>77</v>
      </c>
      <c r="AV128" s="13" t="s">
        <v>119</v>
      </c>
      <c r="AW128" s="13" t="s">
        <v>31</v>
      </c>
      <c r="AX128" s="13" t="s">
        <v>73</v>
      </c>
      <c r="AY128" s="213" t="s">
        <v>111</v>
      </c>
    </row>
    <row r="129" spans="2:65" s="1" customFormat="1" ht="16.5" customHeight="1">
      <c r="B129" s="33"/>
      <c r="C129" s="169" t="s">
        <v>213</v>
      </c>
      <c r="D129" s="169" t="s">
        <v>114</v>
      </c>
      <c r="E129" s="170" t="s">
        <v>214</v>
      </c>
      <c r="F129" s="171" t="s">
        <v>215</v>
      </c>
      <c r="G129" s="172" t="s">
        <v>117</v>
      </c>
      <c r="H129" s="173">
        <v>421.6</v>
      </c>
      <c r="I129" s="174"/>
      <c r="J129" s="175">
        <f>ROUND(I129*H129,2)</f>
        <v>0</v>
      </c>
      <c r="K129" s="171" t="s">
        <v>118</v>
      </c>
      <c r="L129" s="37"/>
      <c r="M129" s="176" t="s">
        <v>1</v>
      </c>
      <c r="N129" s="177" t="s">
        <v>39</v>
      </c>
      <c r="O129" s="59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AR129" s="16" t="s">
        <v>119</v>
      </c>
      <c r="AT129" s="16" t="s">
        <v>114</v>
      </c>
      <c r="AU129" s="16" t="s">
        <v>77</v>
      </c>
      <c r="AY129" s="16" t="s">
        <v>111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6" t="s">
        <v>73</v>
      </c>
      <c r="BK129" s="180">
        <f>ROUND(I129*H129,2)</f>
        <v>0</v>
      </c>
      <c r="BL129" s="16" t="s">
        <v>119</v>
      </c>
      <c r="BM129" s="16" t="s">
        <v>216</v>
      </c>
    </row>
    <row r="130" spans="2:65" s="12" customFormat="1" ht="11.25">
      <c r="B130" s="192"/>
      <c r="C130" s="193"/>
      <c r="D130" s="183" t="s">
        <v>121</v>
      </c>
      <c r="E130" s="194" t="s">
        <v>1</v>
      </c>
      <c r="F130" s="195" t="s">
        <v>217</v>
      </c>
      <c r="G130" s="193"/>
      <c r="H130" s="196">
        <v>421.6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121</v>
      </c>
      <c r="AU130" s="202" t="s">
        <v>77</v>
      </c>
      <c r="AV130" s="12" t="s">
        <v>77</v>
      </c>
      <c r="AW130" s="12" t="s">
        <v>31</v>
      </c>
      <c r="AX130" s="12" t="s">
        <v>68</v>
      </c>
      <c r="AY130" s="202" t="s">
        <v>111</v>
      </c>
    </row>
    <row r="131" spans="2:65" s="13" customFormat="1" ht="11.25">
      <c r="B131" s="203"/>
      <c r="C131" s="204"/>
      <c r="D131" s="183" t="s">
        <v>121</v>
      </c>
      <c r="E131" s="205" t="s">
        <v>1</v>
      </c>
      <c r="F131" s="206" t="s">
        <v>163</v>
      </c>
      <c r="G131" s="204"/>
      <c r="H131" s="207">
        <v>421.6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121</v>
      </c>
      <c r="AU131" s="213" t="s">
        <v>77</v>
      </c>
      <c r="AV131" s="13" t="s">
        <v>119</v>
      </c>
      <c r="AW131" s="13" t="s">
        <v>31</v>
      </c>
      <c r="AX131" s="13" t="s">
        <v>73</v>
      </c>
      <c r="AY131" s="213" t="s">
        <v>111</v>
      </c>
    </row>
    <row r="132" spans="2:65" s="1" customFormat="1" ht="16.5" customHeight="1">
      <c r="B132" s="33"/>
      <c r="C132" s="169" t="s">
        <v>218</v>
      </c>
      <c r="D132" s="169" t="s">
        <v>114</v>
      </c>
      <c r="E132" s="170" t="s">
        <v>219</v>
      </c>
      <c r="F132" s="171" t="s">
        <v>220</v>
      </c>
      <c r="G132" s="172" t="s">
        <v>117</v>
      </c>
      <c r="H132" s="173">
        <v>85</v>
      </c>
      <c r="I132" s="174"/>
      <c r="J132" s="175">
        <f>ROUND(I132*H132,2)</f>
        <v>0</v>
      </c>
      <c r="K132" s="171" t="s">
        <v>118</v>
      </c>
      <c r="L132" s="37"/>
      <c r="M132" s="176" t="s">
        <v>1</v>
      </c>
      <c r="N132" s="177" t="s">
        <v>39</v>
      </c>
      <c r="O132" s="59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AR132" s="16" t="s">
        <v>119</v>
      </c>
      <c r="AT132" s="16" t="s">
        <v>114</v>
      </c>
      <c r="AU132" s="16" t="s">
        <v>77</v>
      </c>
      <c r="AY132" s="16" t="s">
        <v>111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6" t="s">
        <v>73</v>
      </c>
      <c r="BK132" s="180">
        <f>ROUND(I132*H132,2)</f>
        <v>0</v>
      </c>
      <c r="BL132" s="16" t="s">
        <v>119</v>
      </c>
      <c r="BM132" s="16" t="s">
        <v>221</v>
      </c>
    </row>
    <row r="133" spans="2:65" s="10" customFormat="1" ht="22.9" customHeight="1">
      <c r="B133" s="153"/>
      <c r="C133" s="154"/>
      <c r="D133" s="155" t="s">
        <v>67</v>
      </c>
      <c r="E133" s="167" t="s">
        <v>77</v>
      </c>
      <c r="F133" s="167" t="s">
        <v>222</v>
      </c>
      <c r="G133" s="154"/>
      <c r="H133" s="154"/>
      <c r="I133" s="157"/>
      <c r="J133" s="168">
        <f>BK133</f>
        <v>0</v>
      </c>
      <c r="K133" s="154"/>
      <c r="L133" s="159"/>
      <c r="M133" s="160"/>
      <c r="N133" s="161"/>
      <c r="O133" s="161"/>
      <c r="P133" s="162">
        <f>SUM(P134:P136)</f>
        <v>0</v>
      </c>
      <c r="Q133" s="161"/>
      <c r="R133" s="162">
        <f>SUM(R134:R136)</f>
        <v>0.23820399999999997</v>
      </c>
      <c r="S133" s="161"/>
      <c r="T133" s="163">
        <f>SUM(T134:T136)</f>
        <v>0</v>
      </c>
      <c r="AR133" s="164" t="s">
        <v>73</v>
      </c>
      <c r="AT133" s="165" t="s">
        <v>67</v>
      </c>
      <c r="AU133" s="165" t="s">
        <v>73</v>
      </c>
      <c r="AY133" s="164" t="s">
        <v>111</v>
      </c>
      <c r="BK133" s="166">
        <f>SUM(BK134:BK136)</f>
        <v>0</v>
      </c>
    </row>
    <row r="134" spans="2:65" s="1" customFormat="1" ht="16.5" customHeight="1">
      <c r="B134" s="33"/>
      <c r="C134" s="169" t="s">
        <v>223</v>
      </c>
      <c r="D134" s="169" t="s">
        <v>114</v>
      </c>
      <c r="E134" s="170" t="s">
        <v>224</v>
      </c>
      <c r="F134" s="171" t="s">
        <v>225</v>
      </c>
      <c r="G134" s="172" t="s">
        <v>117</v>
      </c>
      <c r="H134" s="173">
        <v>421.6</v>
      </c>
      <c r="I134" s="174"/>
      <c r="J134" s="175">
        <f>ROUND(I134*H134,2)</f>
        <v>0</v>
      </c>
      <c r="K134" s="171" t="s">
        <v>118</v>
      </c>
      <c r="L134" s="37"/>
      <c r="M134" s="176" t="s">
        <v>1</v>
      </c>
      <c r="N134" s="177" t="s">
        <v>39</v>
      </c>
      <c r="O134" s="59"/>
      <c r="P134" s="178">
        <f>O134*H134</f>
        <v>0</v>
      </c>
      <c r="Q134" s="178">
        <v>2.2000000000000001E-4</v>
      </c>
      <c r="R134" s="178">
        <f>Q134*H134</f>
        <v>9.2752000000000015E-2</v>
      </c>
      <c r="S134" s="178">
        <v>0</v>
      </c>
      <c r="T134" s="179">
        <f>S134*H134</f>
        <v>0</v>
      </c>
      <c r="AR134" s="16" t="s">
        <v>119</v>
      </c>
      <c r="AT134" s="16" t="s">
        <v>114</v>
      </c>
      <c r="AU134" s="16" t="s">
        <v>77</v>
      </c>
      <c r="AY134" s="16" t="s">
        <v>111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6" t="s">
        <v>73</v>
      </c>
      <c r="BK134" s="180">
        <f>ROUND(I134*H134,2)</f>
        <v>0</v>
      </c>
      <c r="BL134" s="16" t="s">
        <v>119</v>
      </c>
      <c r="BM134" s="16" t="s">
        <v>226</v>
      </c>
    </row>
    <row r="135" spans="2:65" s="1" customFormat="1" ht="16.5" customHeight="1">
      <c r="B135" s="33"/>
      <c r="C135" s="214" t="s">
        <v>227</v>
      </c>
      <c r="D135" s="214" t="s">
        <v>206</v>
      </c>
      <c r="E135" s="215" t="s">
        <v>228</v>
      </c>
      <c r="F135" s="216" t="s">
        <v>229</v>
      </c>
      <c r="G135" s="217" t="s">
        <v>117</v>
      </c>
      <c r="H135" s="218">
        <v>484.84</v>
      </c>
      <c r="I135" s="219"/>
      <c r="J135" s="220">
        <f>ROUND(I135*H135,2)</f>
        <v>0</v>
      </c>
      <c r="K135" s="216" t="s">
        <v>118</v>
      </c>
      <c r="L135" s="221"/>
      <c r="M135" s="222" t="s">
        <v>1</v>
      </c>
      <c r="N135" s="223" t="s">
        <v>39</v>
      </c>
      <c r="O135" s="59"/>
      <c r="P135" s="178">
        <f>O135*H135</f>
        <v>0</v>
      </c>
      <c r="Q135" s="178">
        <v>2.9999999999999997E-4</v>
      </c>
      <c r="R135" s="178">
        <f>Q135*H135</f>
        <v>0.14545199999999997</v>
      </c>
      <c r="S135" s="178">
        <v>0</v>
      </c>
      <c r="T135" s="179">
        <f>S135*H135</f>
        <v>0</v>
      </c>
      <c r="AR135" s="16" t="s">
        <v>210</v>
      </c>
      <c r="AT135" s="16" t="s">
        <v>206</v>
      </c>
      <c r="AU135" s="16" t="s">
        <v>77</v>
      </c>
      <c r="AY135" s="16" t="s">
        <v>111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6" t="s">
        <v>73</v>
      </c>
      <c r="BK135" s="180">
        <f>ROUND(I135*H135,2)</f>
        <v>0</v>
      </c>
      <c r="BL135" s="16" t="s">
        <v>119</v>
      </c>
      <c r="BM135" s="16" t="s">
        <v>230</v>
      </c>
    </row>
    <row r="136" spans="2:65" s="12" customFormat="1" ht="11.25">
      <c r="B136" s="192"/>
      <c r="C136" s="193"/>
      <c r="D136" s="183" t="s">
        <v>121</v>
      </c>
      <c r="E136" s="193"/>
      <c r="F136" s="195" t="s">
        <v>231</v>
      </c>
      <c r="G136" s="193"/>
      <c r="H136" s="196">
        <v>484.84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121</v>
      </c>
      <c r="AU136" s="202" t="s">
        <v>77</v>
      </c>
      <c r="AV136" s="12" t="s">
        <v>77</v>
      </c>
      <c r="AW136" s="12" t="s">
        <v>4</v>
      </c>
      <c r="AX136" s="12" t="s">
        <v>73</v>
      </c>
      <c r="AY136" s="202" t="s">
        <v>111</v>
      </c>
    </row>
    <row r="137" spans="2:65" s="10" customFormat="1" ht="22.9" customHeight="1">
      <c r="B137" s="153"/>
      <c r="C137" s="154"/>
      <c r="D137" s="155" t="s">
        <v>67</v>
      </c>
      <c r="E137" s="167" t="s">
        <v>232</v>
      </c>
      <c r="F137" s="167" t="s">
        <v>233</v>
      </c>
      <c r="G137" s="154"/>
      <c r="H137" s="154"/>
      <c r="I137" s="157"/>
      <c r="J137" s="168">
        <f>BK137</f>
        <v>0</v>
      </c>
      <c r="K137" s="154"/>
      <c r="L137" s="159"/>
      <c r="M137" s="160"/>
      <c r="N137" s="161"/>
      <c r="O137" s="161"/>
      <c r="P137" s="162">
        <f>SUM(P138:P156)</f>
        <v>0</v>
      </c>
      <c r="Q137" s="161"/>
      <c r="R137" s="162">
        <f>SUM(R138:R156)</f>
        <v>0.88175999999999999</v>
      </c>
      <c r="S137" s="161"/>
      <c r="T137" s="163">
        <f>SUM(T138:T156)</f>
        <v>0</v>
      </c>
      <c r="AR137" s="164" t="s">
        <v>73</v>
      </c>
      <c r="AT137" s="165" t="s">
        <v>67</v>
      </c>
      <c r="AU137" s="165" t="s">
        <v>73</v>
      </c>
      <c r="AY137" s="164" t="s">
        <v>111</v>
      </c>
      <c r="BK137" s="166">
        <f>SUM(BK138:BK156)</f>
        <v>0</v>
      </c>
    </row>
    <row r="138" spans="2:65" s="1" customFormat="1" ht="16.5" customHeight="1">
      <c r="B138" s="33"/>
      <c r="C138" s="169" t="s">
        <v>234</v>
      </c>
      <c r="D138" s="169" t="s">
        <v>114</v>
      </c>
      <c r="E138" s="170" t="s">
        <v>235</v>
      </c>
      <c r="F138" s="171" t="s">
        <v>236</v>
      </c>
      <c r="G138" s="172" t="s">
        <v>117</v>
      </c>
      <c r="H138" s="173">
        <v>383.46</v>
      </c>
      <c r="I138" s="174"/>
      <c r="J138" s="175">
        <f>ROUND(I138*H138,2)</f>
        <v>0</v>
      </c>
      <c r="K138" s="171" t="s">
        <v>118</v>
      </c>
      <c r="L138" s="37"/>
      <c r="M138" s="176" t="s">
        <v>1</v>
      </c>
      <c r="N138" s="177" t="s">
        <v>39</v>
      </c>
      <c r="O138" s="59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16" t="s">
        <v>119</v>
      </c>
      <c r="AT138" s="16" t="s">
        <v>114</v>
      </c>
      <c r="AU138" s="16" t="s">
        <v>77</v>
      </c>
      <c r="AY138" s="16" t="s">
        <v>111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6" t="s">
        <v>73</v>
      </c>
      <c r="BK138" s="180">
        <f>ROUND(I138*H138,2)</f>
        <v>0</v>
      </c>
      <c r="BL138" s="16" t="s">
        <v>119</v>
      </c>
      <c r="BM138" s="16" t="s">
        <v>237</v>
      </c>
    </row>
    <row r="139" spans="2:65" s="12" customFormat="1" ht="11.25">
      <c r="B139" s="192"/>
      <c r="C139" s="193"/>
      <c r="D139" s="183" t="s">
        <v>121</v>
      </c>
      <c r="E139" s="194" t="s">
        <v>1</v>
      </c>
      <c r="F139" s="195" t="s">
        <v>238</v>
      </c>
      <c r="G139" s="193"/>
      <c r="H139" s="196">
        <v>383.46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121</v>
      </c>
      <c r="AU139" s="202" t="s">
        <v>77</v>
      </c>
      <c r="AV139" s="12" t="s">
        <v>77</v>
      </c>
      <c r="AW139" s="12" t="s">
        <v>31</v>
      </c>
      <c r="AX139" s="12" t="s">
        <v>68</v>
      </c>
      <c r="AY139" s="202" t="s">
        <v>111</v>
      </c>
    </row>
    <row r="140" spans="2:65" s="13" customFormat="1" ht="11.25">
      <c r="B140" s="203"/>
      <c r="C140" s="204"/>
      <c r="D140" s="183" t="s">
        <v>121</v>
      </c>
      <c r="E140" s="205" t="s">
        <v>1</v>
      </c>
      <c r="F140" s="206" t="s">
        <v>163</v>
      </c>
      <c r="G140" s="204"/>
      <c r="H140" s="207">
        <v>383.46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121</v>
      </c>
      <c r="AU140" s="213" t="s">
        <v>77</v>
      </c>
      <c r="AV140" s="13" t="s">
        <v>119</v>
      </c>
      <c r="AW140" s="13" t="s">
        <v>31</v>
      </c>
      <c r="AX140" s="13" t="s">
        <v>73</v>
      </c>
      <c r="AY140" s="213" t="s">
        <v>111</v>
      </c>
    </row>
    <row r="141" spans="2:65" s="1" customFormat="1" ht="16.5" customHeight="1">
      <c r="B141" s="33"/>
      <c r="C141" s="169" t="s">
        <v>239</v>
      </c>
      <c r="D141" s="169" t="s">
        <v>114</v>
      </c>
      <c r="E141" s="170" t="s">
        <v>240</v>
      </c>
      <c r="F141" s="171" t="s">
        <v>241</v>
      </c>
      <c r="G141" s="172" t="s">
        <v>117</v>
      </c>
      <c r="H141" s="173">
        <v>78</v>
      </c>
      <c r="I141" s="174"/>
      <c r="J141" s="175">
        <f>ROUND(I141*H141,2)</f>
        <v>0</v>
      </c>
      <c r="K141" s="171" t="s">
        <v>1</v>
      </c>
      <c r="L141" s="37"/>
      <c r="M141" s="176" t="s">
        <v>1</v>
      </c>
      <c r="N141" s="177" t="s">
        <v>39</v>
      </c>
      <c r="O141" s="59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AR141" s="16" t="s">
        <v>119</v>
      </c>
      <c r="AT141" s="16" t="s">
        <v>114</v>
      </c>
      <c r="AU141" s="16" t="s">
        <v>77</v>
      </c>
      <c r="AY141" s="16" t="s">
        <v>111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6" t="s">
        <v>73</v>
      </c>
      <c r="BK141" s="180">
        <f>ROUND(I141*H141,2)</f>
        <v>0</v>
      </c>
      <c r="BL141" s="16" t="s">
        <v>119</v>
      </c>
      <c r="BM141" s="16" t="s">
        <v>242</v>
      </c>
    </row>
    <row r="142" spans="2:65" s="12" customFormat="1" ht="11.25">
      <c r="B142" s="192"/>
      <c r="C142" s="193"/>
      <c r="D142" s="183" t="s">
        <v>121</v>
      </c>
      <c r="E142" s="194" t="s">
        <v>1</v>
      </c>
      <c r="F142" s="195" t="s">
        <v>243</v>
      </c>
      <c r="G142" s="193"/>
      <c r="H142" s="196">
        <v>78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121</v>
      </c>
      <c r="AU142" s="202" t="s">
        <v>77</v>
      </c>
      <c r="AV142" s="12" t="s">
        <v>77</v>
      </c>
      <c r="AW142" s="12" t="s">
        <v>31</v>
      </c>
      <c r="AX142" s="12" t="s">
        <v>68</v>
      </c>
      <c r="AY142" s="202" t="s">
        <v>111</v>
      </c>
    </row>
    <row r="143" spans="2:65" s="13" customFormat="1" ht="11.25">
      <c r="B143" s="203"/>
      <c r="C143" s="204"/>
      <c r="D143" s="183" t="s">
        <v>121</v>
      </c>
      <c r="E143" s="205" t="s">
        <v>1</v>
      </c>
      <c r="F143" s="206" t="s">
        <v>163</v>
      </c>
      <c r="G143" s="204"/>
      <c r="H143" s="207">
        <v>78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121</v>
      </c>
      <c r="AU143" s="213" t="s">
        <v>77</v>
      </c>
      <c r="AV143" s="13" t="s">
        <v>119</v>
      </c>
      <c r="AW143" s="13" t="s">
        <v>31</v>
      </c>
      <c r="AX143" s="13" t="s">
        <v>73</v>
      </c>
      <c r="AY143" s="213" t="s">
        <v>111</v>
      </c>
    </row>
    <row r="144" spans="2:65" s="1" customFormat="1" ht="16.5" customHeight="1">
      <c r="B144" s="33"/>
      <c r="C144" s="169" t="s">
        <v>244</v>
      </c>
      <c r="D144" s="169" t="s">
        <v>114</v>
      </c>
      <c r="E144" s="170" t="s">
        <v>245</v>
      </c>
      <c r="F144" s="171" t="s">
        <v>246</v>
      </c>
      <c r="G144" s="172" t="s">
        <v>117</v>
      </c>
      <c r="H144" s="173">
        <v>132.80000000000001</v>
      </c>
      <c r="I144" s="174"/>
      <c r="J144" s="175">
        <f>ROUND(I144*H144,2)</f>
        <v>0</v>
      </c>
      <c r="K144" s="171" t="s">
        <v>118</v>
      </c>
      <c r="L144" s="37"/>
      <c r="M144" s="176" t="s">
        <v>1</v>
      </c>
      <c r="N144" s="177" t="s">
        <v>39</v>
      </c>
      <c r="O144" s="59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AR144" s="16" t="s">
        <v>119</v>
      </c>
      <c r="AT144" s="16" t="s">
        <v>114</v>
      </c>
      <c r="AU144" s="16" t="s">
        <v>77</v>
      </c>
      <c r="AY144" s="16" t="s">
        <v>111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6" t="s">
        <v>73</v>
      </c>
      <c r="BK144" s="180">
        <f>ROUND(I144*H144,2)</f>
        <v>0</v>
      </c>
      <c r="BL144" s="16" t="s">
        <v>119</v>
      </c>
      <c r="BM144" s="16" t="s">
        <v>247</v>
      </c>
    </row>
    <row r="145" spans="2:65" s="12" customFormat="1" ht="11.25">
      <c r="B145" s="192"/>
      <c r="C145" s="193"/>
      <c r="D145" s="183" t="s">
        <v>121</v>
      </c>
      <c r="E145" s="194" t="s">
        <v>1</v>
      </c>
      <c r="F145" s="195" t="s">
        <v>248</v>
      </c>
      <c r="G145" s="193"/>
      <c r="H145" s="196">
        <v>210.8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121</v>
      </c>
      <c r="AU145" s="202" t="s">
        <v>77</v>
      </c>
      <c r="AV145" s="12" t="s">
        <v>77</v>
      </c>
      <c r="AW145" s="12" t="s">
        <v>31</v>
      </c>
      <c r="AX145" s="12" t="s">
        <v>68</v>
      </c>
      <c r="AY145" s="202" t="s">
        <v>111</v>
      </c>
    </row>
    <row r="146" spans="2:65" s="12" customFormat="1" ht="11.25">
      <c r="B146" s="192"/>
      <c r="C146" s="193"/>
      <c r="D146" s="183" t="s">
        <v>121</v>
      </c>
      <c r="E146" s="194" t="s">
        <v>1</v>
      </c>
      <c r="F146" s="195" t="s">
        <v>249</v>
      </c>
      <c r="G146" s="193"/>
      <c r="H146" s="196">
        <v>-78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121</v>
      </c>
      <c r="AU146" s="202" t="s">
        <v>77</v>
      </c>
      <c r="AV146" s="12" t="s">
        <v>77</v>
      </c>
      <c r="AW146" s="12" t="s">
        <v>31</v>
      </c>
      <c r="AX146" s="12" t="s">
        <v>68</v>
      </c>
      <c r="AY146" s="202" t="s">
        <v>111</v>
      </c>
    </row>
    <row r="147" spans="2:65" s="13" customFormat="1" ht="11.25">
      <c r="B147" s="203"/>
      <c r="C147" s="204"/>
      <c r="D147" s="183" t="s">
        <v>121</v>
      </c>
      <c r="E147" s="205" t="s">
        <v>1</v>
      </c>
      <c r="F147" s="206" t="s">
        <v>163</v>
      </c>
      <c r="G147" s="204"/>
      <c r="H147" s="207">
        <v>132.80000000000001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121</v>
      </c>
      <c r="AU147" s="213" t="s">
        <v>77</v>
      </c>
      <c r="AV147" s="13" t="s">
        <v>119</v>
      </c>
      <c r="AW147" s="13" t="s">
        <v>31</v>
      </c>
      <c r="AX147" s="13" t="s">
        <v>73</v>
      </c>
      <c r="AY147" s="213" t="s">
        <v>111</v>
      </c>
    </row>
    <row r="148" spans="2:65" s="1" customFormat="1" ht="16.5" customHeight="1">
      <c r="B148" s="33"/>
      <c r="C148" s="169" t="s">
        <v>250</v>
      </c>
      <c r="D148" s="169" t="s">
        <v>114</v>
      </c>
      <c r="E148" s="170" t="s">
        <v>251</v>
      </c>
      <c r="F148" s="171" t="s">
        <v>252</v>
      </c>
      <c r="G148" s="172" t="s">
        <v>117</v>
      </c>
      <c r="H148" s="173">
        <v>401.5</v>
      </c>
      <c r="I148" s="174"/>
      <c r="J148" s="175">
        <f t="shared" ref="J148:J154" si="10">ROUND(I148*H148,2)</f>
        <v>0</v>
      </c>
      <c r="K148" s="171" t="s">
        <v>118</v>
      </c>
      <c r="L148" s="37"/>
      <c r="M148" s="176" t="s">
        <v>1</v>
      </c>
      <c r="N148" s="177" t="s">
        <v>39</v>
      </c>
      <c r="O148" s="59"/>
      <c r="P148" s="178">
        <f t="shared" ref="P148:P154" si="11">O148*H148</f>
        <v>0</v>
      </c>
      <c r="Q148" s="178">
        <v>0</v>
      </c>
      <c r="R148" s="178">
        <f t="shared" ref="R148:R154" si="12">Q148*H148</f>
        <v>0</v>
      </c>
      <c r="S148" s="178">
        <v>0</v>
      </c>
      <c r="T148" s="179">
        <f t="shared" ref="T148:T154" si="13">S148*H148</f>
        <v>0</v>
      </c>
      <c r="AR148" s="16" t="s">
        <v>119</v>
      </c>
      <c r="AT148" s="16" t="s">
        <v>114</v>
      </c>
      <c r="AU148" s="16" t="s">
        <v>77</v>
      </c>
      <c r="AY148" s="16" t="s">
        <v>111</v>
      </c>
      <c r="BE148" s="180">
        <f t="shared" ref="BE148:BE154" si="14">IF(N148="základní",J148,0)</f>
        <v>0</v>
      </c>
      <c r="BF148" s="180">
        <f t="shared" ref="BF148:BF154" si="15">IF(N148="snížená",J148,0)</f>
        <v>0</v>
      </c>
      <c r="BG148" s="180">
        <f t="shared" ref="BG148:BG154" si="16">IF(N148="zákl. přenesená",J148,0)</f>
        <v>0</v>
      </c>
      <c r="BH148" s="180">
        <f t="shared" ref="BH148:BH154" si="17">IF(N148="sníž. přenesená",J148,0)</f>
        <v>0</v>
      </c>
      <c r="BI148" s="180">
        <f t="shared" ref="BI148:BI154" si="18">IF(N148="nulová",J148,0)</f>
        <v>0</v>
      </c>
      <c r="BJ148" s="16" t="s">
        <v>73</v>
      </c>
      <c r="BK148" s="180">
        <f t="shared" ref="BK148:BK154" si="19">ROUND(I148*H148,2)</f>
        <v>0</v>
      </c>
      <c r="BL148" s="16" t="s">
        <v>119</v>
      </c>
      <c r="BM148" s="16" t="s">
        <v>253</v>
      </c>
    </row>
    <row r="149" spans="2:65" s="1" customFormat="1" ht="16.5" customHeight="1">
      <c r="B149" s="33"/>
      <c r="C149" s="169" t="s">
        <v>254</v>
      </c>
      <c r="D149" s="169" t="s">
        <v>114</v>
      </c>
      <c r="E149" s="170" t="s">
        <v>255</v>
      </c>
      <c r="F149" s="171" t="s">
        <v>256</v>
      </c>
      <c r="G149" s="172" t="s">
        <v>117</v>
      </c>
      <c r="H149" s="173">
        <v>426.6</v>
      </c>
      <c r="I149" s="174"/>
      <c r="J149" s="175">
        <f t="shared" si="10"/>
        <v>0</v>
      </c>
      <c r="K149" s="171" t="s">
        <v>118</v>
      </c>
      <c r="L149" s="37"/>
      <c r="M149" s="176" t="s">
        <v>1</v>
      </c>
      <c r="N149" s="177" t="s">
        <v>39</v>
      </c>
      <c r="O149" s="59"/>
      <c r="P149" s="178">
        <f t="shared" si="11"/>
        <v>0</v>
      </c>
      <c r="Q149" s="178">
        <v>0</v>
      </c>
      <c r="R149" s="178">
        <f t="shared" si="12"/>
        <v>0</v>
      </c>
      <c r="S149" s="178">
        <v>0</v>
      </c>
      <c r="T149" s="179">
        <f t="shared" si="13"/>
        <v>0</v>
      </c>
      <c r="AR149" s="16" t="s">
        <v>119</v>
      </c>
      <c r="AT149" s="16" t="s">
        <v>114</v>
      </c>
      <c r="AU149" s="16" t="s">
        <v>77</v>
      </c>
      <c r="AY149" s="16" t="s">
        <v>111</v>
      </c>
      <c r="BE149" s="180">
        <f t="shared" si="14"/>
        <v>0</v>
      </c>
      <c r="BF149" s="180">
        <f t="shared" si="15"/>
        <v>0</v>
      </c>
      <c r="BG149" s="180">
        <f t="shared" si="16"/>
        <v>0</v>
      </c>
      <c r="BH149" s="180">
        <f t="shared" si="17"/>
        <v>0</v>
      </c>
      <c r="BI149" s="180">
        <f t="shared" si="18"/>
        <v>0</v>
      </c>
      <c r="BJ149" s="16" t="s">
        <v>73</v>
      </c>
      <c r="BK149" s="180">
        <f t="shared" si="19"/>
        <v>0</v>
      </c>
      <c r="BL149" s="16" t="s">
        <v>119</v>
      </c>
      <c r="BM149" s="16" t="s">
        <v>257</v>
      </c>
    </row>
    <row r="150" spans="2:65" s="1" customFormat="1" ht="16.5" customHeight="1">
      <c r="B150" s="33"/>
      <c r="C150" s="169" t="s">
        <v>258</v>
      </c>
      <c r="D150" s="169" t="s">
        <v>114</v>
      </c>
      <c r="E150" s="170" t="s">
        <v>259</v>
      </c>
      <c r="F150" s="171" t="s">
        <v>260</v>
      </c>
      <c r="G150" s="172" t="s">
        <v>117</v>
      </c>
      <c r="H150" s="173">
        <v>401.5</v>
      </c>
      <c r="I150" s="174"/>
      <c r="J150" s="175">
        <f t="shared" si="10"/>
        <v>0</v>
      </c>
      <c r="K150" s="171" t="s">
        <v>118</v>
      </c>
      <c r="L150" s="37"/>
      <c r="M150" s="176" t="s">
        <v>1</v>
      </c>
      <c r="N150" s="177" t="s">
        <v>39</v>
      </c>
      <c r="O150" s="59"/>
      <c r="P150" s="178">
        <f t="shared" si="11"/>
        <v>0</v>
      </c>
      <c r="Q150" s="178">
        <v>0</v>
      </c>
      <c r="R150" s="178">
        <f t="shared" si="12"/>
        <v>0</v>
      </c>
      <c r="S150" s="178">
        <v>0</v>
      </c>
      <c r="T150" s="179">
        <f t="shared" si="13"/>
        <v>0</v>
      </c>
      <c r="AR150" s="16" t="s">
        <v>119</v>
      </c>
      <c r="AT150" s="16" t="s">
        <v>114</v>
      </c>
      <c r="AU150" s="16" t="s">
        <v>77</v>
      </c>
      <c r="AY150" s="16" t="s">
        <v>111</v>
      </c>
      <c r="BE150" s="180">
        <f t="shared" si="14"/>
        <v>0</v>
      </c>
      <c r="BF150" s="180">
        <f t="shared" si="15"/>
        <v>0</v>
      </c>
      <c r="BG150" s="180">
        <f t="shared" si="16"/>
        <v>0</v>
      </c>
      <c r="BH150" s="180">
        <f t="shared" si="17"/>
        <v>0</v>
      </c>
      <c r="BI150" s="180">
        <f t="shared" si="18"/>
        <v>0</v>
      </c>
      <c r="BJ150" s="16" t="s">
        <v>73</v>
      </c>
      <c r="BK150" s="180">
        <f t="shared" si="19"/>
        <v>0</v>
      </c>
      <c r="BL150" s="16" t="s">
        <v>119</v>
      </c>
      <c r="BM150" s="16" t="s">
        <v>261</v>
      </c>
    </row>
    <row r="151" spans="2:65" s="1" customFormat="1" ht="16.5" customHeight="1">
      <c r="B151" s="33"/>
      <c r="C151" s="169" t="s">
        <v>7</v>
      </c>
      <c r="D151" s="169" t="s">
        <v>114</v>
      </c>
      <c r="E151" s="170" t="s">
        <v>262</v>
      </c>
      <c r="F151" s="171" t="s">
        <v>263</v>
      </c>
      <c r="G151" s="172" t="s">
        <v>117</v>
      </c>
      <c r="H151" s="173">
        <v>66.5</v>
      </c>
      <c r="I151" s="174"/>
      <c r="J151" s="175">
        <f t="shared" si="10"/>
        <v>0</v>
      </c>
      <c r="K151" s="171" t="s">
        <v>118</v>
      </c>
      <c r="L151" s="37"/>
      <c r="M151" s="176" t="s">
        <v>1</v>
      </c>
      <c r="N151" s="177" t="s">
        <v>39</v>
      </c>
      <c r="O151" s="59"/>
      <c r="P151" s="178">
        <f t="shared" si="11"/>
        <v>0</v>
      </c>
      <c r="Q151" s="178">
        <v>0</v>
      </c>
      <c r="R151" s="178">
        <f t="shared" si="12"/>
        <v>0</v>
      </c>
      <c r="S151" s="178">
        <v>0</v>
      </c>
      <c r="T151" s="179">
        <f t="shared" si="13"/>
        <v>0</v>
      </c>
      <c r="AR151" s="16" t="s">
        <v>119</v>
      </c>
      <c r="AT151" s="16" t="s">
        <v>114</v>
      </c>
      <c r="AU151" s="16" t="s">
        <v>77</v>
      </c>
      <c r="AY151" s="16" t="s">
        <v>111</v>
      </c>
      <c r="BE151" s="180">
        <f t="shared" si="14"/>
        <v>0</v>
      </c>
      <c r="BF151" s="180">
        <f t="shared" si="15"/>
        <v>0</v>
      </c>
      <c r="BG151" s="180">
        <f t="shared" si="16"/>
        <v>0</v>
      </c>
      <c r="BH151" s="180">
        <f t="shared" si="17"/>
        <v>0</v>
      </c>
      <c r="BI151" s="180">
        <f t="shared" si="18"/>
        <v>0</v>
      </c>
      <c r="BJ151" s="16" t="s">
        <v>73</v>
      </c>
      <c r="BK151" s="180">
        <f t="shared" si="19"/>
        <v>0</v>
      </c>
      <c r="BL151" s="16" t="s">
        <v>119</v>
      </c>
      <c r="BM151" s="16" t="s">
        <v>264</v>
      </c>
    </row>
    <row r="152" spans="2:65" s="1" customFormat="1" ht="16.5" customHeight="1">
      <c r="B152" s="33"/>
      <c r="C152" s="169" t="s">
        <v>265</v>
      </c>
      <c r="D152" s="169" t="s">
        <v>114</v>
      </c>
      <c r="E152" s="170" t="s">
        <v>266</v>
      </c>
      <c r="F152" s="171" t="s">
        <v>267</v>
      </c>
      <c r="G152" s="172" t="s">
        <v>117</v>
      </c>
      <c r="H152" s="173">
        <v>468</v>
      </c>
      <c r="I152" s="174"/>
      <c r="J152" s="175">
        <f t="shared" si="10"/>
        <v>0</v>
      </c>
      <c r="K152" s="171" t="s">
        <v>118</v>
      </c>
      <c r="L152" s="37"/>
      <c r="M152" s="176" t="s">
        <v>1</v>
      </c>
      <c r="N152" s="177" t="s">
        <v>39</v>
      </c>
      <c r="O152" s="59"/>
      <c r="P152" s="178">
        <f t="shared" si="11"/>
        <v>0</v>
      </c>
      <c r="Q152" s="178">
        <v>0</v>
      </c>
      <c r="R152" s="178">
        <f t="shared" si="12"/>
        <v>0</v>
      </c>
      <c r="S152" s="178">
        <v>0</v>
      </c>
      <c r="T152" s="179">
        <f t="shared" si="13"/>
        <v>0</v>
      </c>
      <c r="AR152" s="16" t="s">
        <v>119</v>
      </c>
      <c r="AT152" s="16" t="s">
        <v>114</v>
      </c>
      <c r="AU152" s="16" t="s">
        <v>77</v>
      </c>
      <c r="AY152" s="16" t="s">
        <v>111</v>
      </c>
      <c r="BE152" s="180">
        <f t="shared" si="14"/>
        <v>0</v>
      </c>
      <c r="BF152" s="180">
        <f t="shared" si="15"/>
        <v>0</v>
      </c>
      <c r="BG152" s="180">
        <f t="shared" si="16"/>
        <v>0</v>
      </c>
      <c r="BH152" s="180">
        <f t="shared" si="17"/>
        <v>0</v>
      </c>
      <c r="BI152" s="180">
        <f t="shared" si="18"/>
        <v>0</v>
      </c>
      <c r="BJ152" s="16" t="s">
        <v>73</v>
      </c>
      <c r="BK152" s="180">
        <f t="shared" si="19"/>
        <v>0</v>
      </c>
      <c r="BL152" s="16" t="s">
        <v>119</v>
      </c>
      <c r="BM152" s="16" t="s">
        <v>268</v>
      </c>
    </row>
    <row r="153" spans="2:65" s="1" customFormat="1" ht="16.5" customHeight="1">
      <c r="B153" s="33"/>
      <c r="C153" s="169" t="s">
        <v>269</v>
      </c>
      <c r="D153" s="169" t="s">
        <v>114</v>
      </c>
      <c r="E153" s="170" t="s">
        <v>270</v>
      </c>
      <c r="F153" s="171" t="s">
        <v>271</v>
      </c>
      <c r="G153" s="172" t="s">
        <v>117</v>
      </c>
      <c r="H153" s="173">
        <v>401.5</v>
      </c>
      <c r="I153" s="174"/>
      <c r="J153" s="175">
        <f t="shared" si="10"/>
        <v>0</v>
      </c>
      <c r="K153" s="171" t="s">
        <v>118</v>
      </c>
      <c r="L153" s="37"/>
      <c r="M153" s="176" t="s">
        <v>1</v>
      </c>
      <c r="N153" s="177" t="s">
        <v>39</v>
      </c>
      <c r="O153" s="59"/>
      <c r="P153" s="178">
        <f t="shared" si="11"/>
        <v>0</v>
      </c>
      <c r="Q153" s="178">
        <v>0</v>
      </c>
      <c r="R153" s="178">
        <f t="shared" si="12"/>
        <v>0</v>
      </c>
      <c r="S153" s="178">
        <v>0</v>
      </c>
      <c r="T153" s="179">
        <f t="shared" si="13"/>
        <v>0</v>
      </c>
      <c r="AR153" s="16" t="s">
        <v>119</v>
      </c>
      <c r="AT153" s="16" t="s">
        <v>114</v>
      </c>
      <c r="AU153" s="16" t="s">
        <v>77</v>
      </c>
      <c r="AY153" s="16" t="s">
        <v>111</v>
      </c>
      <c r="BE153" s="180">
        <f t="shared" si="14"/>
        <v>0</v>
      </c>
      <c r="BF153" s="180">
        <f t="shared" si="15"/>
        <v>0</v>
      </c>
      <c r="BG153" s="180">
        <f t="shared" si="16"/>
        <v>0</v>
      </c>
      <c r="BH153" s="180">
        <f t="shared" si="17"/>
        <v>0</v>
      </c>
      <c r="BI153" s="180">
        <f t="shared" si="18"/>
        <v>0</v>
      </c>
      <c r="BJ153" s="16" t="s">
        <v>73</v>
      </c>
      <c r="BK153" s="180">
        <f t="shared" si="19"/>
        <v>0</v>
      </c>
      <c r="BL153" s="16" t="s">
        <v>119</v>
      </c>
      <c r="BM153" s="16" t="s">
        <v>272</v>
      </c>
    </row>
    <row r="154" spans="2:65" s="1" customFormat="1" ht="16.5" customHeight="1">
      <c r="B154" s="33"/>
      <c r="C154" s="169" t="s">
        <v>273</v>
      </c>
      <c r="D154" s="169" t="s">
        <v>114</v>
      </c>
      <c r="E154" s="170" t="s">
        <v>274</v>
      </c>
      <c r="F154" s="171" t="s">
        <v>275</v>
      </c>
      <c r="G154" s="172" t="s">
        <v>117</v>
      </c>
      <c r="H154" s="173">
        <v>4.8</v>
      </c>
      <c r="I154" s="174"/>
      <c r="J154" s="175">
        <f t="shared" si="10"/>
        <v>0</v>
      </c>
      <c r="K154" s="171" t="s">
        <v>118</v>
      </c>
      <c r="L154" s="37"/>
      <c r="M154" s="176" t="s">
        <v>1</v>
      </c>
      <c r="N154" s="177" t="s">
        <v>39</v>
      </c>
      <c r="O154" s="59"/>
      <c r="P154" s="178">
        <f t="shared" si="11"/>
        <v>0</v>
      </c>
      <c r="Q154" s="178">
        <v>0.1837</v>
      </c>
      <c r="R154" s="178">
        <f t="shared" si="12"/>
        <v>0.88175999999999999</v>
      </c>
      <c r="S154" s="178">
        <v>0</v>
      </c>
      <c r="T154" s="179">
        <f t="shared" si="13"/>
        <v>0</v>
      </c>
      <c r="AR154" s="16" t="s">
        <v>119</v>
      </c>
      <c r="AT154" s="16" t="s">
        <v>114</v>
      </c>
      <c r="AU154" s="16" t="s">
        <v>77</v>
      </c>
      <c r="AY154" s="16" t="s">
        <v>111</v>
      </c>
      <c r="BE154" s="180">
        <f t="shared" si="14"/>
        <v>0</v>
      </c>
      <c r="BF154" s="180">
        <f t="shared" si="15"/>
        <v>0</v>
      </c>
      <c r="BG154" s="180">
        <f t="shared" si="16"/>
        <v>0</v>
      </c>
      <c r="BH154" s="180">
        <f t="shared" si="17"/>
        <v>0</v>
      </c>
      <c r="BI154" s="180">
        <f t="shared" si="18"/>
        <v>0</v>
      </c>
      <c r="BJ154" s="16" t="s">
        <v>73</v>
      </c>
      <c r="BK154" s="180">
        <f t="shared" si="19"/>
        <v>0</v>
      </c>
      <c r="BL154" s="16" t="s">
        <v>119</v>
      </c>
      <c r="BM154" s="16" t="s">
        <v>276</v>
      </c>
    </row>
    <row r="155" spans="2:65" s="12" customFormat="1" ht="11.25">
      <c r="B155" s="192"/>
      <c r="C155" s="193"/>
      <c r="D155" s="183" t="s">
        <v>121</v>
      </c>
      <c r="E155" s="194" t="s">
        <v>1</v>
      </c>
      <c r="F155" s="195" t="s">
        <v>277</v>
      </c>
      <c r="G155" s="193"/>
      <c r="H155" s="196">
        <v>4.8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121</v>
      </c>
      <c r="AU155" s="202" t="s">
        <v>77</v>
      </c>
      <c r="AV155" s="12" t="s">
        <v>77</v>
      </c>
      <c r="AW155" s="12" t="s">
        <v>31</v>
      </c>
      <c r="AX155" s="12" t="s">
        <v>68</v>
      </c>
      <c r="AY155" s="202" t="s">
        <v>111</v>
      </c>
    </row>
    <row r="156" spans="2:65" s="13" customFormat="1" ht="11.25">
      <c r="B156" s="203"/>
      <c r="C156" s="204"/>
      <c r="D156" s="183" t="s">
        <v>121</v>
      </c>
      <c r="E156" s="205" t="s">
        <v>1</v>
      </c>
      <c r="F156" s="206" t="s">
        <v>163</v>
      </c>
      <c r="G156" s="204"/>
      <c r="H156" s="207">
        <v>4.8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121</v>
      </c>
      <c r="AU156" s="213" t="s">
        <v>77</v>
      </c>
      <c r="AV156" s="13" t="s">
        <v>119</v>
      </c>
      <c r="AW156" s="13" t="s">
        <v>31</v>
      </c>
      <c r="AX156" s="13" t="s">
        <v>73</v>
      </c>
      <c r="AY156" s="213" t="s">
        <v>111</v>
      </c>
    </row>
    <row r="157" spans="2:65" s="10" customFormat="1" ht="22.9" customHeight="1">
      <c r="B157" s="153"/>
      <c r="C157" s="154"/>
      <c r="D157" s="155" t="s">
        <v>67</v>
      </c>
      <c r="E157" s="167" t="s">
        <v>210</v>
      </c>
      <c r="F157" s="167" t="s">
        <v>278</v>
      </c>
      <c r="G157" s="154"/>
      <c r="H157" s="154"/>
      <c r="I157" s="157"/>
      <c r="J157" s="168">
        <f>BK157</f>
        <v>0</v>
      </c>
      <c r="K157" s="154"/>
      <c r="L157" s="159"/>
      <c r="M157" s="160"/>
      <c r="N157" s="161"/>
      <c r="O157" s="161"/>
      <c r="P157" s="162">
        <f>SUM(P158:P160)</f>
        <v>0</v>
      </c>
      <c r="Q157" s="161"/>
      <c r="R157" s="162">
        <f>SUM(R158:R160)</f>
        <v>3.0120000000000001E-2</v>
      </c>
      <c r="S157" s="161"/>
      <c r="T157" s="163">
        <f>SUM(T158:T160)</f>
        <v>0</v>
      </c>
      <c r="AR157" s="164" t="s">
        <v>73</v>
      </c>
      <c r="AT157" s="165" t="s">
        <v>67</v>
      </c>
      <c r="AU157" s="165" t="s">
        <v>73</v>
      </c>
      <c r="AY157" s="164" t="s">
        <v>111</v>
      </c>
      <c r="BK157" s="166">
        <f>SUM(BK158:BK160)</f>
        <v>0</v>
      </c>
    </row>
    <row r="158" spans="2:65" s="1" customFormat="1" ht="16.5" customHeight="1">
      <c r="B158" s="33"/>
      <c r="C158" s="169" t="s">
        <v>279</v>
      </c>
      <c r="D158" s="169" t="s">
        <v>114</v>
      </c>
      <c r="E158" s="170" t="s">
        <v>280</v>
      </c>
      <c r="F158" s="171" t="s">
        <v>281</v>
      </c>
      <c r="G158" s="172" t="s">
        <v>152</v>
      </c>
      <c r="H158" s="173">
        <v>6</v>
      </c>
      <c r="I158" s="174"/>
      <c r="J158" s="175">
        <f>ROUND(I158*H158,2)</f>
        <v>0</v>
      </c>
      <c r="K158" s="171" t="s">
        <v>1</v>
      </c>
      <c r="L158" s="37"/>
      <c r="M158" s="176" t="s">
        <v>1</v>
      </c>
      <c r="N158" s="177" t="s">
        <v>39</v>
      </c>
      <c r="O158" s="59"/>
      <c r="P158" s="178">
        <f>O158*H158</f>
        <v>0</v>
      </c>
      <c r="Q158" s="178">
        <v>2.6800000000000001E-3</v>
      </c>
      <c r="R158" s="178">
        <f>Q158*H158</f>
        <v>1.6080000000000001E-2</v>
      </c>
      <c r="S158" s="178">
        <v>0</v>
      </c>
      <c r="T158" s="179">
        <f>S158*H158</f>
        <v>0</v>
      </c>
      <c r="AR158" s="16" t="s">
        <v>119</v>
      </c>
      <c r="AT158" s="16" t="s">
        <v>114</v>
      </c>
      <c r="AU158" s="16" t="s">
        <v>77</v>
      </c>
      <c r="AY158" s="16" t="s">
        <v>111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6" t="s">
        <v>73</v>
      </c>
      <c r="BK158" s="180">
        <f>ROUND(I158*H158,2)</f>
        <v>0</v>
      </c>
      <c r="BL158" s="16" t="s">
        <v>119</v>
      </c>
      <c r="BM158" s="16" t="s">
        <v>282</v>
      </c>
    </row>
    <row r="159" spans="2:65" s="1" customFormat="1" ht="16.5" customHeight="1">
      <c r="B159" s="33"/>
      <c r="C159" s="169" t="s">
        <v>283</v>
      </c>
      <c r="D159" s="169" t="s">
        <v>114</v>
      </c>
      <c r="E159" s="170" t="s">
        <v>284</v>
      </c>
      <c r="F159" s="171" t="s">
        <v>285</v>
      </c>
      <c r="G159" s="172" t="s">
        <v>286</v>
      </c>
      <c r="H159" s="173">
        <v>2</v>
      </c>
      <c r="I159" s="174"/>
      <c r="J159" s="175">
        <f>ROUND(I159*H159,2)</f>
        <v>0</v>
      </c>
      <c r="K159" s="171" t="s">
        <v>118</v>
      </c>
      <c r="L159" s="37"/>
      <c r="M159" s="176" t="s">
        <v>1</v>
      </c>
      <c r="N159" s="177" t="s">
        <v>39</v>
      </c>
      <c r="O159" s="59"/>
      <c r="P159" s="178">
        <f>O159*H159</f>
        <v>0</v>
      </c>
      <c r="Q159" s="178">
        <v>7.0200000000000002E-3</v>
      </c>
      <c r="R159" s="178">
        <f>Q159*H159</f>
        <v>1.404E-2</v>
      </c>
      <c r="S159" s="178">
        <v>0</v>
      </c>
      <c r="T159" s="179">
        <f>S159*H159</f>
        <v>0</v>
      </c>
      <c r="AR159" s="16" t="s">
        <v>119</v>
      </c>
      <c r="AT159" s="16" t="s">
        <v>114</v>
      </c>
      <c r="AU159" s="16" t="s">
        <v>77</v>
      </c>
      <c r="AY159" s="16" t="s">
        <v>111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6" t="s">
        <v>73</v>
      </c>
      <c r="BK159" s="180">
        <f>ROUND(I159*H159,2)</f>
        <v>0</v>
      </c>
      <c r="BL159" s="16" t="s">
        <v>119</v>
      </c>
      <c r="BM159" s="16" t="s">
        <v>287</v>
      </c>
    </row>
    <row r="160" spans="2:65" s="1" customFormat="1" ht="16.5" customHeight="1">
      <c r="B160" s="33"/>
      <c r="C160" s="214" t="s">
        <v>288</v>
      </c>
      <c r="D160" s="214" t="s">
        <v>206</v>
      </c>
      <c r="E160" s="215" t="s">
        <v>289</v>
      </c>
      <c r="F160" s="216" t="s">
        <v>290</v>
      </c>
      <c r="G160" s="217" t="s">
        <v>291</v>
      </c>
      <c r="H160" s="218">
        <v>2</v>
      </c>
      <c r="I160" s="219"/>
      <c r="J160" s="220">
        <f>ROUND(I160*H160,2)</f>
        <v>0</v>
      </c>
      <c r="K160" s="216" t="s">
        <v>1</v>
      </c>
      <c r="L160" s="221"/>
      <c r="M160" s="222" t="s">
        <v>1</v>
      </c>
      <c r="N160" s="223" t="s">
        <v>39</v>
      </c>
      <c r="O160" s="59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AR160" s="16" t="s">
        <v>210</v>
      </c>
      <c r="AT160" s="16" t="s">
        <v>206</v>
      </c>
      <c r="AU160" s="16" t="s">
        <v>77</v>
      </c>
      <c r="AY160" s="16" t="s">
        <v>111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6" t="s">
        <v>73</v>
      </c>
      <c r="BK160" s="180">
        <f>ROUND(I160*H160,2)</f>
        <v>0</v>
      </c>
      <c r="BL160" s="16" t="s">
        <v>119</v>
      </c>
      <c r="BM160" s="16" t="s">
        <v>292</v>
      </c>
    </row>
    <row r="161" spans="2:65" s="10" customFormat="1" ht="22.9" customHeight="1">
      <c r="B161" s="153"/>
      <c r="C161" s="154"/>
      <c r="D161" s="155" t="s">
        <v>67</v>
      </c>
      <c r="E161" s="167" t="s">
        <v>140</v>
      </c>
      <c r="F161" s="167" t="s">
        <v>293</v>
      </c>
      <c r="G161" s="154"/>
      <c r="H161" s="154"/>
      <c r="I161" s="157"/>
      <c r="J161" s="168">
        <f>BK161</f>
        <v>0</v>
      </c>
      <c r="K161" s="154"/>
      <c r="L161" s="159"/>
      <c r="M161" s="160"/>
      <c r="N161" s="161"/>
      <c r="O161" s="161"/>
      <c r="P161" s="162">
        <f>SUM(P162:P190)</f>
        <v>0</v>
      </c>
      <c r="Q161" s="161"/>
      <c r="R161" s="162">
        <f>SUM(R162:R190)</f>
        <v>46.513480139999999</v>
      </c>
      <c r="S161" s="161"/>
      <c r="T161" s="163">
        <f>SUM(T162:T190)</f>
        <v>9.6915999999999993</v>
      </c>
      <c r="AR161" s="164" t="s">
        <v>73</v>
      </c>
      <c r="AT161" s="165" t="s">
        <v>67</v>
      </c>
      <c r="AU161" s="165" t="s">
        <v>73</v>
      </c>
      <c r="AY161" s="164" t="s">
        <v>111</v>
      </c>
      <c r="BK161" s="166">
        <f>SUM(BK162:BK190)</f>
        <v>0</v>
      </c>
    </row>
    <row r="162" spans="2:65" s="1" customFormat="1" ht="16.5" customHeight="1">
      <c r="B162" s="33"/>
      <c r="C162" s="169" t="s">
        <v>294</v>
      </c>
      <c r="D162" s="169" t="s">
        <v>114</v>
      </c>
      <c r="E162" s="170" t="s">
        <v>295</v>
      </c>
      <c r="F162" s="171" t="s">
        <v>296</v>
      </c>
      <c r="G162" s="172" t="s">
        <v>152</v>
      </c>
      <c r="H162" s="173">
        <v>35</v>
      </c>
      <c r="I162" s="174"/>
      <c r="J162" s="175">
        <f>ROUND(I162*H162,2)</f>
        <v>0</v>
      </c>
      <c r="K162" s="171" t="s">
        <v>118</v>
      </c>
      <c r="L162" s="37"/>
      <c r="M162" s="176" t="s">
        <v>1</v>
      </c>
      <c r="N162" s="177" t="s">
        <v>39</v>
      </c>
      <c r="O162" s="59"/>
      <c r="P162" s="178">
        <f>O162*H162</f>
        <v>0</v>
      </c>
      <c r="Q162" s="178">
        <v>0.20219000000000001</v>
      </c>
      <c r="R162" s="178">
        <f>Q162*H162</f>
        <v>7.0766499999999999</v>
      </c>
      <c r="S162" s="178">
        <v>0</v>
      </c>
      <c r="T162" s="179">
        <f>S162*H162</f>
        <v>0</v>
      </c>
      <c r="AR162" s="16" t="s">
        <v>119</v>
      </c>
      <c r="AT162" s="16" t="s">
        <v>114</v>
      </c>
      <c r="AU162" s="16" t="s">
        <v>77</v>
      </c>
      <c r="AY162" s="16" t="s">
        <v>111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6" t="s">
        <v>73</v>
      </c>
      <c r="BK162" s="180">
        <f>ROUND(I162*H162,2)</f>
        <v>0</v>
      </c>
      <c r="BL162" s="16" t="s">
        <v>119</v>
      </c>
      <c r="BM162" s="16" t="s">
        <v>297</v>
      </c>
    </row>
    <row r="163" spans="2:65" s="1" customFormat="1" ht="16.5" customHeight="1">
      <c r="B163" s="33"/>
      <c r="C163" s="169" t="s">
        <v>298</v>
      </c>
      <c r="D163" s="169" t="s">
        <v>114</v>
      </c>
      <c r="E163" s="170" t="s">
        <v>299</v>
      </c>
      <c r="F163" s="171" t="s">
        <v>300</v>
      </c>
      <c r="G163" s="172" t="s">
        <v>152</v>
      </c>
      <c r="H163" s="173">
        <v>86.2</v>
      </c>
      <c r="I163" s="174"/>
      <c r="J163" s="175">
        <f>ROUND(I163*H163,2)</f>
        <v>0</v>
      </c>
      <c r="K163" s="171" t="s">
        <v>118</v>
      </c>
      <c r="L163" s="37"/>
      <c r="M163" s="176" t="s">
        <v>1</v>
      </c>
      <c r="N163" s="177" t="s">
        <v>39</v>
      </c>
      <c r="O163" s="59"/>
      <c r="P163" s="178">
        <f>O163*H163</f>
        <v>0</v>
      </c>
      <c r="Q163" s="178">
        <v>0.15540000000000001</v>
      </c>
      <c r="R163" s="178">
        <f>Q163*H163</f>
        <v>13.395480000000001</v>
      </c>
      <c r="S163" s="178">
        <v>0</v>
      </c>
      <c r="T163" s="179">
        <f>S163*H163</f>
        <v>0</v>
      </c>
      <c r="AR163" s="16" t="s">
        <v>119</v>
      </c>
      <c r="AT163" s="16" t="s">
        <v>114</v>
      </c>
      <c r="AU163" s="16" t="s">
        <v>77</v>
      </c>
      <c r="AY163" s="16" t="s">
        <v>111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6" t="s">
        <v>73</v>
      </c>
      <c r="BK163" s="180">
        <f>ROUND(I163*H163,2)</f>
        <v>0</v>
      </c>
      <c r="BL163" s="16" t="s">
        <v>119</v>
      </c>
      <c r="BM163" s="16" t="s">
        <v>301</v>
      </c>
    </row>
    <row r="164" spans="2:65" s="12" customFormat="1" ht="11.25">
      <c r="B164" s="192"/>
      <c r="C164" s="193"/>
      <c r="D164" s="183" t="s">
        <v>121</v>
      </c>
      <c r="E164" s="194" t="s">
        <v>1</v>
      </c>
      <c r="F164" s="195" t="s">
        <v>302</v>
      </c>
      <c r="G164" s="193"/>
      <c r="H164" s="196">
        <v>86.2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121</v>
      </c>
      <c r="AU164" s="202" t="s">
        <v>77</v>
      </c>
      <c r="AV164" s="12" t="s">
        <v>77</v>
      </c>
      <c r="AW164" s="12" t="s">
        <v>31</v>
      </c>
      <c r="AX164" s="12" t="s">
        <v>68</v>
      </c>
      <c r="AY164" s="202" t="s">
        <v>111</v>
      </c>
    </row>
    <row r="165" spans="2:65" s="13" customFormat="1" ht="11.25">
      <c r="B165" s="203"/>
      <c r="C165" s="204"/>
      <c r="D165" s="183" t="s">
        <v>121</v>
      </c>
      <c r="E165" s="205" t="s">
        <v>1</v>
      </c>
      <c r="F165" s="206" t="s">
        <v>163</v>
      </c>
      <c r="G165" s="204"/>
      <c r="H165" s="207">
        <v>86.2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121</v>
      </c>
      <c r="AU165" s="213" t="s">
        <v>77</v>
      </c>
      <c r="AV165" s="13" t="s">
        <v>119</v>
      </c>
      <c r="AW165" s="13" t="s">
        <v>31</v>
      </c>
      <c r="AX165" s="13" t="s">
        <v>73</v>
      </c>
      <c r="AY165" s="213" t="s">
        <v>111</v>
      </c>
    </row>
    <row r="166" spans="2:65" s="1" customFormat="1" ht="16.5" customHeight="1">
      <c r="B166" s="33"/>
      <c r="C166" s="214" t="s">
        <v>303</v>
      </c>
      <c r="D166" s="214" t="s">
        <v>206</v>
      </c>
      <c r="E166" s="215" t="s">
        <v>304</v>
      </c>
      <c r="F166" s="216" t="s">
        <v>305</v>
      </c>
      <c r="G166" s="217" t="s">
        <v>152</v>
      </c>
      <c r="H166" s="218">
        <v>121.402</v>
      </c>
      <c r="I166" s="219"/>
      <c r="J166" s="220">
        <f>ROUND(I166*H166,2)</f>
        <v>0</v>
      </c>
      <c r="K166" s="216" t="s">
        <v>118</v>
      </c>
      <c r="L166" s="221"/>
      <c r="M166" s="222" t="s">
        <v>1</v>
      </c>
      <c r="N166" s="223" t="s">
        <v>39</v>
      </c>
      <c r="O166" s="59"/>
      <c r="P166" s="178">
        <f>O166*H166</f>
        <v>0</v>
      </c>
      <c r="Q166" s="178">
        <v>8.5000000000000006E-2</v>
      </c>
      <c r="R166" s="178">
        <f>Q166*H166</f>
        <v>10.319170000000002</v>
      </c>
      <c r="S166" s="178">
        <v>0</v>
      </c>
      <c r="T166" s="179">
        <f>S166*H166</f>
        <v>0</v>
      </c>
      <c r="AR166" s="16" t="s">
        <v>210</v>
      </c>
      <c r="AT166" s="16" t="s">
        <v>206</v>
      </c>
      <c r="AU166" s="16" t="s">
        <v>77</v>
      </c>
      <c r="AY166" s="16" t="s">
        <v>111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6" t="s">
        <v>73</v>
      </c>
      <c r="BK166" s="180">
        <f>ROUND(I166*H166,2)</f>
        <v>0</v>
      </c>
      <c r="BL166" s="16" t="s">
        <v>119</v>
      </c>
      <c r="BM166" s="16" t="s">
        <v>306</v>
      </c>
    </row>
    <row r="167" spans="2:65" s="12" customFormat="1" ht="11.25">
      <c r="B167" s="192"/>
      <c r="C167" s="193"/>
      <c r="D167" s="183" t="s">
        <v>121</v>
      </c>
      <c r="E167" s="194" t="s">
        <v>1</v>
      </c>
      <c r="F167" s="195" t="s">
        <v>307</v>
      </c>
      <c r="G167" s="193"/>
      <c r="H167" s="196">
        <v>86.052000000000007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121</v>
      </c>
      <c r="AU167" s="202" t="s">
        <v>77</v>
      </c>
      <c r="AV167" s="12" t="s">
        <v>77</v>
      </c>
      <c r="AW167" s="12" t="s">
        <v>31</v>
      </c>
      <c r="AX167" s="12" t="s">
        <v>68</v>
      </c>
      <c r="AY167" s="202" t="s">
        <v>111</v>
      </c>
    </row>
    <row r="168" spans="2:65" s="12" customFormat="1" ht="11.25">
      <c r="B168" s="192"/>
      <c r="C168" s="193"/>
      <c r="D168" s="183" t="s">
        <v>121</v>
      </c>
      <c r="E168" s="194" t="s">
        <v>1</v>
      </c>
      <c r="F168" s="195" t="s">
        <v>308</v>
      </c>
      <c r="G168" s="193"/>
      <c r="H168" s="196">
        <v>35.35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121</v>
      </c>
      <c r="AU168" s="202" t="s">
        <v>77</v>
      </c>
      <c r="AV168" s="12" t="s">
        <v>77</v>
      </c>
      <c r="AW168" s="12" t="s">
        <v>31</v>
      </c>
      <c r="AX168" s="12" t="s">
        <v>68</v>
      </c>
      <c r="AY168" s="202" t="s">
        <v>111</v>
      </c>
    </row>
    <row r="169" spans="2:65" s="13" customFormat="1" ht="11.25">
      <c r="B169" s="203"/>
      <c r="C169" s="204"/>
      <c r="D169" s="183" t="s">
        <v>121</v>
      </c>
      <c r="E169" s="205" t="s">
        <v>1</v>
      </c>
      <c r="F169" s="206" t="s">
        <v>163</v>
      </c>
      <c r="G169" s="204"/>
      <c r="H169" s="207">
        <v>121.402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121</v>
      </c>
      <c r="AU169" s="213" t="s">
        <v>77</v>
      </c>
      <c r="AV169" s="13" t="s">
        <v>119</v>
      </c>
      <c r="AW169" s="13" t="s">
        <v>31</v>
      </c>
      <c r="AX169" s="13" t="s">
        <v>73</v>
      </c>
      <c r="AY169" s="213" t="s">
        <v>111</v>
      </c>
    </row>
    <row r="170" spans="2:65" s="1" customFormat="1" ht="16.5" customHeight="1">
      <c r="B170" s="33"/>
      <c r="C170" s="214" t="s">
        <v>309</v>
      </c>
      <c r="D170" s="214" t="s">
        <v>206</v>
      </c>
      <c r="E170" s="215" t="s">
        <v>310</v>
      </c>
      <c r="F170" s="216" t="s">
        <v>311</v>
      </c>
      <c r="G170" s="217" t="s">
        <v>152</v>
      </c>
      <c r="H170" s="218">
        <v>1.01</v>
      </c>
      <c r="I170" s="219"/>
      <c r="J170" s="220">
        <f>ROUND(I170*H170,2)</f>
        <v>0</v>
      </c>
      <c r="K170" s="216" t="s">
        <v>118</v>
      </c>
      <c r="L170" s="221"/>
      <c r="M170" s="222" t="s">
        <v>1</v>
      </c>
      <c r="N170" s="223" t="s">
        <v>39</v>
      </c>
      <c r="O170" s="59"/>
      <c r="P170" s="178">
        <f>O170*H170</f>
        <v>0</v>
      </c>
      <c r="Q170" s="178">
        <v>6.4000000000000001E-2</v>
      </c>
      <c r="R170" s="178">
        <f>Q170*H170</f>
        <v>6.4640000000000003E-2</v>
      </c>
      <c r="S170" s="178">
        <v>0</v>
      </c>
      <c r="T170" s="179">
        <f>S170*H170</f>
        <v>0</v>
      </c>
      <c r="AR170" s="16" t="s">
        <v>210</v>
      </c>
      <c r="AT170" s="16" t="s">
        <v>206</v>
      </c>
      <c r="AU170" s="16" t="s">
        <v>77</v>
      </c>
      <c r="AY170" s="16" t="s">
        <v>111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6" t="s">
        <v>73</v>
      </c>
      <c r="BK170" s="180">
        <f>ROUND(I170*H170,2)</f>
        <v>0</v>
      </c>
      <c r="BL170" s="16" t="s">
        <v>119</v>
      </c>
      <c r="BM170" s="16" t="s">
        <v>312</v>
      </c>
    </row>
    <row r="171" spans="2:65" s="12" customFormat="1" ht="11.25">
      <c r="B171" s="192"/>
      <c r="C171" s="193"/>
      <c r="D171" s="183" t="s">
        <v>121</v>
      </c>
      <c r="E171" s="194" t="s">
        <v>1</v>
      </c>
      <c r="F171" s="195" t="s">
        <v>313</v>
      </c>
      <c r="G171" s="193"/>
      <c r="H171" s="196">
        <v>1.01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121</v>
      </c>
      <c r="AU171" s="202" t="s">
        <v>77</v>
      </c>
      <c r="AV171" s="12" t="s">
        <v>77</v>
      </c>
      <c r="AW171" s="12" t="s">
        <v>31</v>
      </c>
      <c r="AX171" s="12" t="s">
        <v>68</v>
      </c>
      <c r="AY171" s="202" t="s">
        <v>111</v>
      </c>
    </row>
    <row r="172" spans="2:65" s="13" customFormat="1" ht="11.25">
      <c r="B172" s="203"/>
      <c r="C172" s="204"/>
      <c r="D172" s="183" t="s">
        <v>121</v>
      </c>
      <c r="E172" s="205" t="s">
        <v>1</v>
      </c>
      <c r="F172" s="206" t="s">
        <v>163</v>
      </c>
      <c r="G172" s="204"/>
      <c r="H172" s="207">
        <v>1.01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121</v>
      </c>
      <c r="AU172" s="213" t="s">
        <v>77</v>
      </c>
      <c r="AV172" s="13" t="s">
        <v>119</v>
      </c>
      <c r="AW172" s="13" t="s">
        <v>31</v>
      </c>
      <c r="AX172" s="13" t="s">
        <v>73</v>
      </c>
      <c r="AY172" s="213" t="s">
        <v>111</v>
      </c>
    </row>
    <row r="173" spans="2:65" s="1" customFormat="1" ht="16.5" customHeight="1">
      <c r="B173" s="33"/>
      <c r="C173" s="169" t="s">
        <v>314</v>
      </c>
      <c r="D173" s="169" t="s">
        <v>114</v>
      </c>
      <c r="E173" s="170" t="s">
        <v>315</v>
      </c>
      <c r="F173" s="171" t="s">
        <v>316</v>
      </c>
      <c r="G173" s="172" t="s">
        <v>157</v>
      </c>
      <c r="H173" s="173">
        <v>5.0709999999999997</v>
      </c>
      <c r="I173" s="174"/>
      <c r="J173" s="175">
        <f>ROUND(I173*H173,2)</f>
        <v>0</v>
      </c>
      <c r="K173" s="171" t="s">
        <v>118</v>
      </c>
      <c r="L173" s="37"/>
      <c r="M173" s="176" t="s">
        <v>1</v>
      </c>
      <c r="N173" s="177" t="s">
        <v>39</v>
      </c>
      <c r="O173" s="59"/>
      <c r="P173" s="178">
        <f>O173*H173</f>
        <v>0</v>
      </c>
      <c r="Q173" s="178">
        <v>2.2563399999999998</v>
      </c>
      <c r="R173" s="178">
        <f>Q173*H173</f>
        <v>11.441900139999998</v>
      </c>
      <c r="S173" s="178">
        <v>0</v>
      </c>
      <c r="T173" s="179">
        <f>S173*H173</f>
        <v>0</v>
      </c>
      <c r="AR173" s="16" t="s">
        <v>119</v>
      </c>
      <c r="AT173" s="16" t="s">
        <v>114</v>
      </c>
      <c r="AU173" s="16" t="s">
        <v>77</v>
      </c>
      <c r="AY173" s="16" t="s">
        <v>111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6" t="s">
        <v>73</v>
      </c>
      <c r="BK173" s="180">
        <f>ROUND(I173*H173,2)</f>
        <v>0</v>
      </c>
      <c r="BL173" s="16" t="s">
        <v>119</v>
      </c>
      <c r="BM173" s="16" t="s">
        <v>317</v>
      </c>
    </row>
    <row r="174" spans="2:65" s="12" customFormat="1" ht="11.25">
      <c r="B174" s="192"/>
      <c r="C174" s="193"/>
      <c r="D174" s="183" t="s">
        <v>121</v>
      </c>
      <c r="E174" s="194" t="s">
        <v>1</v>
      </c>
      <c r="F174" s="195" t="s">
        <v>318</v>
      </c>
      <c r="G174" s="193"/>
      <c r="H174" s="196">
        <v>3.2330000000000001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121</v>
      </c>
      <c r="AU174" s="202" t="s">
        <v>77</v>
      </c>
      <c r="AV174" s="12" t="s">
        <v>77</v>
      </c>
      <c r="AW174" s="12" t="s">
        <v>31</v>
      </c>
      <c r="AX174" s="12" t="s">
        <v>68</v>
      </c>
      <c r="AY174" s="202" t="s">
        <v>111</v>
      </c>
    </row>
    <row r="175" spans="2:65" s="12" customFormat="1" ht="11.25">
      <c r="B175" s="192"/>
      <c r="C175" s="193"/>
      <c r="D175" s="183" t="s">
        <v>121</v>
      </c>
      <c r="E175" s="194" t="s">
        <v>1</v>
      </c>
      <c r="F175" s="195" t="s">
        <v>319</v>
      </c>
      <c r="G175" s="193"/>
      <c r="H175" s="196">
        <v>1.8380000000000001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121</v>
      </c>
      <c r="AU175" s="202" t="s">
        <v>77</v>
      </c>
      <c r="AV175" s="12" t="s">
        <v>77</v>
      </c>
      <c r="AW175" s="12" t="s">
        <v>31</v>
      </c>
      <c r="AX175" s="12" t="s">
        <v>68</v>
      </c>
      <c r="AY175" s="202" t="s">
        <v>111</v>
      </c>
    </row>
    <row r="176" spans="2:65" s="13" customFormat="1" ht="11.25">
      <c r="B176" s="203"/>
      <c r="C176" s="204"/>
      <c r="D176" s="183" t="s">
        <v>121</v>
      </c>
      <c r="E176" s="205" t="s">
        <v>1</v>
      </c>
      <c r="F176" s="206" t="s">
        <v>163</v>
      </c>
      <c r="G176" s="204"/>
      <c r="H176" s="207">
        <v>5.0709999999999997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121</v>
      </c>
      <c r="AU176" s="213" t="s">
        <v>77</v>
      </c>
      <c r="AV176" s="13" t="s">
        <v>119</v>
      </c>
      <c r="AW176" s="13" t="s">
        <v>31</v>
      </c>
      <c r="AX176" s="13" t="s">
        <v>73</v>
      </c>
      <c r="AY176" s="213" t="s">
        <v>111</v>
      </c>
    </row>
    <row r="177" spans="2:65" s="1" customFormat="1" ht="16.5" customHeight="1">
      <c r="B177" s="33"/>
      <c r="C177" s="169" t="s">
        <v>320</v>
      </c>
      <c r="D177" s="169" t="s">
        <v>114</v>
      </c>
      <c r="E177" s="170" t="s">
        <v>321</v>
      </c>
      <c r="F177" s="171" t="s">
        <v>322</v>
      </c>
      <c r="G177" s="172" t="s">
        <v>152</v>
      </c>
      <c r="H177" s="173">
        <v>29</v>
      </c>
      <c r="I177" s="174"/>
      <c r="J177" s="175">
        <f>ROUND(I177*H177,2)</f>
        <v>0</v>
      </c>
      <c r="K177" s="171" t="s">
        <v>1</v>
      </c>
      <c r="L177" s="37"/>
      <c r="M177" s="176" t="s">
        <v>1</v>
      </c>
      <c r="N177" s="177" t="s">
        <v>39</v>
      </c>
      <c r="O177" s="59"/>
      <c r="P177" s="178">
        <f>O177*H177</f>
        <v>0</v>
      </c>
      <c r="Q177" s="178">
        <v>4.3E-3</v>
      </c>
      <c r="R177" s="178">
        <f>Q177*H177</f>
        <v>0.12470000000000001</v>
      </c>
      <c r="S177" s="178">
        <v>0</v>
      </c>
      <c r="T177" s="179">
        <f>S177*H177</f>
        <v>0</v>
      </c>
      <c r="AR177" s="16" t="s">
        <v>119</v>
      </c>
      <c r="AT177" s="16" t="s">
        <v>114</v>
      </c>
      <c r="AU177" s="16" t="s">
        <v>77</v>
      </c>
      <c r="AY177" s="16" t="s">
        <v>111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6" t="s">
        <v>73</v>
      </c>
      <c r="BK177" s="180">
        <f>ROUND(I177*H177,2)</f>
        <v>0</v>
      </c>
      <c r="BL177" s="16" t="s">
        <v>119</v>
      </c>
      <c r="BM177" s="16" t="s">
        <v>323</v>
      </c>
    </row>
    <row r="178" spans="2:65" s="1" customFormat="1" ht="16.5" customHeight="1">
      <c r="B178" s="33"/>
      <c r="C178" s="169" t="s">
        <v>324</v>
      </c>
      <c r="D178" s="169" t="s">
        <v>114</v>
      </c>
      <c r="E178" s="170" t="s">
        <v>325</v>
      </c>
      <c r="F178" s="171" t="s">
        <v>326</v>
      </c>
      <c r="G178" s="172" t="s">
        <v>152</v>
      </c>
      <c r="H178" s="173">
        <v>29</v>
      </c>
      <c r="I178" s="174"/>
      <c r="J178" s="175">
        <f>ROUND(I178*H178,2)</f>
        <v>0</v>
      </c>
      <c r="K178" s="171" t="s">
        <v>118</v>
      </c>
      <c r="L178" s="37"/>
      <c r="M178" s="176" t="s">
        <v>1</v>
      </c>
      <c r="N178" s="177" t="s">
        <v>39</v>
      </c>
      <c r="O178" s="59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AR178" s="16" t="s">
        <v>119</v>
      </c>
      <c r="AT178" s="16" t="s">
        <v>114</v>
      </c>
      <c r="AU178" s="16" t="s">
        <v>77</v>
      </c>
      <c r="AY178" s="16" t="s">
        <v>111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6" t="s">
        <v>73</v>
      </c>
      <c r="BK178" s="180">
        <f>ROUND(I178*H178,2)</f>
        <v>0</v>
      </c>
      <c r="BL178" s="16" t="s">
        <v>119</v>
      </c>
      <c r="BM178" s="16" t="s">
        <v>327</v>
      </c>
    </row>
    <row r="179" spans="2:65" s="1" customFormat="1" ht="16.5" customHeight="1">
      <c r="B179" s="33"/>
      <c r="C179" s="169" t="s">
        <v>328</v>
      </c>
      <c r="D179" s="169" t="s">
        <v>114</v>
      </c>
      <c r="E179" s="170" t="s">
        <v>329</v>
      </c>
      <c r="F179" s="171" t="s">
        <v>330</v>
      </c>
      <c r="G179" s="172" t="s">
        <v>152</v>
      </c>
      <c r="H179" s="173">
        <v>14</v>
      </c>
      <c r="I179" s="174"/>
      <c r="J179" s="175">
        <f>ROUND(I179*H179,2)</f>
        <v>0</v>
      </c>
      <c r="K179" s="171" t="s">
        <v>118</v>
      </c>
      <c r="L179" s="37"/>
      <c r="M179" s="176" t="s">
        <v>1</v>
      </c>
      <c r="N179" s="177" t="s">
        <v>39</v>
      </c>
      <c r="O179" s="59"/>
      <c r="P179" s="178">
        <f>O179*H179</f>
        <v>0</v>
      </c>
      <c r="Q179" s="178">
        <v>0.29221000000000003</v>
      </c>
      <c r="R179" s="178">
        <f>Q179*H179</f>
        <v>4.0909400000000007</v>
      </c>
      <c r="S179" s="178">
        <v>0</v>
      </c>
      <c r="T179" s="179">
        <f>S179*H179</f>
        <v>0</v>
      </c>
      <c r="AR179" s="16" t="s">
        <v>119</v>
      </c>
      <c r="AT179" s="16" t="s">
        <v>114</v>
      </c>
      <c r="AU179" s="16" t="s">
        <v>77</v>
      </c>
      <c r="AY179" s="16" t="s">
        <v>111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6" t="s">
        <v>73</v>
      </c>
      <c r="BK179" s="180">
        <f>ROUND(I179*H179,2)</f>
        <v>0</v>
      </c>
      <c r="BL179" s="16" t="s">
        <v>119</v>
      </c>
      <c r="BM179" s="16" t="s">
        <v>331</v>
      </c>
    </row>
    <row r="180" spans="2:65" s="12" customFormat="1" ht="11.25">
      <c r="B180" s="192"/>
      <c r="C180" s="193"/>
      <c r="D180" s="183" t="s">
        <v>121</v>
      </c>
      <c r="E180" s="194" t="s">
        <v>1</v>
      </c>
      <c r="F180" s="195" t="s">
        <v>332</v>
      </c>
      <c r="G180" s="193"/>
      <c r="H180" s="196">
        <v>7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121</v>
      </c>
      <c r="AU180" s="202" t="s">
        <v>77</v>
      </c>
      <c r="AV180" s="12" t="s">
        <v>77</v>
      </c>
      <c r="AW180" s="12" t="s">
        <v>31</v>
      </c>
      <c r="AX180" s="12" t="s">
        <v>68</v>
      </c>
      <c r="AY180" s="202" t="s">
        <v>111</v>
      </c>
    </row>
    <row r="181" spans="2:65" s="12" customFormat="1" ht="11.25">
      <c r="B181" s="192"/>
      <c r="C181" s="193"/>
      <c r="D181" s="183" t="s">
        <v>121</v>
      </c>
      <c r="E181" s="194" t="s">
        <v>1</v>
      </c>
      <c r="F181" s="195" t="s">
        <v>333</v>
      </c>
      <c r="G181" s="193"/>
      <c r="H181" s="196">
        <v>7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121</v>
      </c>
      <c r="AU181" s="202" t="s">
        <v>77</v>
      </c>
      <c r="AV181" s="12" t="s">
        <v>77</v>
      </c>
      <c r="AW181" s="12" t="s">
        <v>31</v>
      </c>
      <c r="AX181" s="12" t="s">
        <v>68</v>
      </c>
      <c r="AY181" s="202" t="s">
        <v>111</v>
      </c>
    </row>
    <row r="182" spans="2:65" s="13" customFormat="1" ht="11.25">
      <c r="B182" s="203"/>
      <c r="C182" s="204"/>
      <c r="D182" s="183" t="s">
        <v>121</v>
      </c>
      <c r="E182" s="205" t="s">
        <v>1</v>
      </c>
      <c r="F182" s="206" t="s">
        <v>163</v>
      </c>
      <c r="G182" s="204"/>
      <c r="H182" s="207">
        <v>14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121</v>
      </c>
      <c r="AU182" s="213" t="s">
        <v>77</v>
      </c>
      <c r="AV182" s="13" t="s">
        <v>119</v>
      </c>
      <c r="AW182" s="13" t="s">
        <v>31</v>
      </c>
      <c r="AX182" s="13" t="s">
        <v>73</v>
      </c>
      <c r="AY182" s="213" t="s">
        <v>111</v>
      </c>
    </row>
    <row r="183" spans="2:65" s="1" customFormat="1" ht="16.5" customHeight="1">
      <c r="B183" s="33"/>
      <c r="C183" s="214" t="s">
        <v>334</v>
      </c>
      <c r="D183" s="214" t="s">
        <v>206</v>
      </c>
      <c r="E183" s="215" t="s">
        <v>335</v>
      </c>
      <c r="F183" s="216" t="s">
        <v>336</v>
      </c>
      <c r="G183" s="217" t="s">
        <v>152</v>
      </c>
      <c r="H183" s="218">
        <v>7</v>
      </c>
      <c r="I183" s="219"/>
      <c r="J183" s="220">
        <f>ROUND(I183*H183,2)</f>
        <v>0</v>
      </c>
      <c r="K183" s="216" t="s">
        <v>1</v>
      </c>
      <c r="L183" s="221"/>
      <c r="M183" s="222" t="s">
        <v>1</v>
      </c>
      <c r="N183" s="223" t="s">
        <v>39</v>
      </c>
      <c r="O183" s="59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AR183" s="16" t="s">
        <v>210</v>
      </c>
      <c r="AT183" s="16" t="s">
        <v>206</v>
      </c>
      <c r="AU183" s="16" t="s">
        <v>77</v>
      </c>
      <c r="AY183" s="16" t="s">
        <v>111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6" t="s">
        <v>73</v>
      </c>
      <c r="BK183" s="180">
        <f>ROUND(I183*H183,2)</f>
        <v>0</v>
      </c>
      <c r="BL183" s="16" t="s">
        <v>119</v>
      </c>
      <c r="BM183" s="16" t="s">
        <v>337</v>
      </c>
    </row>
    <row r="184" spans="2:65" s="1" customFormat="1" ht="16.5" customHeight="1">
      <c r="B184" s="33"/>
      <c r="C184" s="169" t="s">
        <v>210</v>
      </c>
      <c r="D184" s="169" t="s">
        <v>114</v>
      </c>
      <c r="E184" s="170" t="s">
        <v>338</v>
      </c>
      <c r="F184" s="171" t="s">
        <v>339</v>
      </c>
      <c r="G184" s="172" t="s">
        <v>286</v>
      </c>
      <c r="H184" s="173">
        <v>20</v>
      </c>
      <c r="I184" s="174"/>
      <c r="J184" s="175">
        <f>ROUND(I184*H184,2)</f>
        <v>0</v>
      </c>
      <c r="K184" s="171" t="s">
        <v>1</v>
      </c>
      <c r="L184" s="37"/>
      <c r="M184" s="176" t="s">
        <v>1</v>
      </c>
      <c r="N184" s="177" t="s">
        <v>39</v>
      </c>
      <c r="O184" s="59"/>
      <c r="P184" s="178">
        <f>O184*H184</f>
        <v>0</v>
      </c>
      <c r="Q184" s="178">
        <v>0</v>
      </c>
      <c r="R184" s="178">
        <f>Q184*H184</f>
        <v>0</v>
      </c>
      <c r="S184" s="178">
        <v>0.108</v>
      </c>
      <c r="T184" s="179">
        <f>S184*H184</f>
        <v>2.16</v>
      </c>
      <c r="AR184" s="16" t="s">
        <v>119</v>
      </c>
      <c r="AT184" s="16" t="s">
        <v>114</v>
      </c>
      <c r="AU184" s="16" t="s">
        <v>77</v>
      </c>
      <c r="AY184" s="16" t="s">
        <v>111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6" t="s">
        <v>73</v>
      </c>
      <c r="BK184" s="180">
        <f>ROUND(I184*H184,2)</f>
        <v>0</v>
      </c>
      <c r="BL184" s="16" t="s">
        <v>119</v>
      </c>
      <c r="BM184" s="16" t="s">
        <v>340</v>
      </c>
    </row>
    <row r="185" spans="2:65" s="12" customFormat="1" ht="11.25">
      <c r="B185" s="192"/>
      <c r="C185" s="193"/>
      <c r="D185" s="183" t="s">
        <v>121</v>
      </c>
      <c r="E185" s="194" t="s">
        <v>1</v>
      </c>
      <c r="F185" s="195" t="s">
        <v>341</v>
      </c>
      <c r="G185" s="193"/>
      <c r="H185" s="196">
        <v>20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121</v>
      </c>
      <c r="AU185" s="202" t="s">
        <v>77</v>
      </c>
      <c r="AV185" s="12" t="s">
        <v>77</v>
      </c>
      <c r="AW185" s="12" t="s">
        <v>31</v>
      </c>
      <c r="AX185" s="12" t="s">
        <v>68</v>
      </c>
      <c r="AY185" s="202" t="s">
        <v>111</v>
      </c>
    </row>
    <row r="186" spans="2:65" s="13" customFormat="1" ht="11.25">
      <c r="B186" s="203"/>
      <c r="C186" s="204"/>
      <c r="D186" s="183" t="s">
        <v>121</v>
      </c>
      <c r="E186" s="205" t="s">
        <v>1</v>
      </c>
      <c r="F186" s="206" t="s">
        <v>163</v>
      </c>
      <c r="G186" s="204"/>
      <c r="H186" s="207">
        <v>20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121</v>
      </c>
      <c r="AU186" s="213" t="s">
        <v>77</v>
      </c>
      <c r="AV186" s="13" t="s">
        <v>119</v>
      </c>
      <c r="AW186" s="13" t="s">
        <v>31</v>
      </c>
      <c r="AX186" s="13" t="s">
        <v>73</v>
      </c>
      <c r="AY186" s="213" t="s">
        <v>111</v>
      </c>
    </row>
    <row r="187" spans="2:65" s="1" customFormat="1" ht="16.5" customHeight="1">
      <c r="B187" s="33"/>
      <c r="C187" s="169" t="s">
        <v>342</v>
      </c>
      <c r="D187" s="169" t="s">
        <v>114</v>
      </c>
      <c r="E187" s="170" t="s">
        <v>343</v>
      </c>
      <c r="F187" s="171" t="s">
        <v>344</v>
      </c>
      <c r="G187" s="172" t="s">
        <v>152</v>
      </c>
      <c r="H187" s="173">
        <v>7.8</v>
      </c>
      <c r="I187" s="174"/>
      <c r="J187" s="175">
        <f>ROUND(I187*H187,2)</f>
        <v>0</v>
      </c>
      <c r="K187" s="171" t="s">
        <v>1</v>
      </c>
      <c r="L187" s="37"/>
      <c r="M187" s="176" t="s">
        <v>1</v>
      </c>
      <c r="N187" s="177" t="s">
        <v>39</v>
      </c>
      <c r="O187" s="59"/>
      <c r="P187" s="178">
        <f>O187*H187</f>
        <v>0</v>
      </c>
      <c r="Q187" s="178">
        <v>0</v>
      </c>
      <c r="R187" s="178">
        <f>Q187*H187</f>
        <v>0</v>
      </c>
      <c r="S187" s="178">
        <v>0.9</v>
      </c>
      <c r="T187" s="179">
        <f>S187*H187</f>
        <v>7.02</v>
      </c>
      <c r="AR187" s="16" t="s">
        <v>119</v>
      </c>
      <c r="AT187" s="16" t="s">
        <v>114</v>
      </c>
      <c r="AU187" s="16" t="s">
        <v>77</v>
      </c>
      <c r="AY187" s="16" t="s">
        <v>111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6" t="s">
        <v>73</v>
      </c>
      <c r="BK187" s="180">
        <f>ROUND(I187*H187,2)</f>
        <v>0</v>
      </c>
      <c r="BL187" s="16" t="s">
        <v>119</v>
      </c>
      <c r="BM187" s="16" t="s">
        <v>345</v>
      </c>
    </row>
    <row r="188" spans="2:65" s="1" customFormat="1" ht="16.5" customHeight="1">
      <c r="B188" s="33"/>
      <c r="C188" s="169" t="s">
        <v>232</v>
      </c>
      <c r="D188" s="169" t="s">
        <v>114</v>
      </c>
      <c r="E188" s="170" t="s">
        <v>346</v>
      </c>
      <c r="F188" s="171" t="s">
        <v>347</v>
      </c>
      <c r="G188" s="172" t="s">
        <v>152</v>
      </c>
      <c r="H188" s="173">
        <v>45</v>
      </c>
      <c r="I188" s="174"/>
      <c r="J188" s="175">
        <f>ROUND(I188*H188,2)</f>
        <v>0</v>
      </c>
      <c r="K188" s="171" t="s">
        <v>118</v>
      </c>
      <c r="L188" s="37"/>
      <c r="M188" s="176" t="s">
        <v>1</v>
      </c>
      <c r="N188" s="177" t="s">
        <v>39</v>
      </c>
      <c r="O188" s="59"/>
      <c r="P188" s="178">
        <f>O188*H188</f>
        <v>0</v>
      </c>
      <c r="Q188" s="178">
        <v>0</v>
      </c>
      <c r="R188" s="178">
        <f>Q188*H188</f>
        <v>0</v>
      </c>
      <c r="S188" s="178">
        <v>2.48E-3</v>
      </c>
      <c r="T188" s="179">
        <f>S188*H188</f>
        <v>0.1116</v>
      </c>
      <c r="AR188" s="16" t="s">
        <v>119</v>
      </c>
      <c r="AT188" s="16" t="s">
        <v>114</v>
      </c>
      <c r="AU188" s="16" t="s">
        <v>77</v>
      </c>
      <c r="AY188" s="16" t="s">
        <v>111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6" t="s">
        <v>73</v>
      </c>
      <c r="BK188" s="180">
        <f>ROUND(I188*H188,2)</f>
        <v>0</v>
      </c>
      <c r="BL188" s="16" t="s">
        <v>119</v>
      </c>
      <c r="BM188" s="16" t="s">
        <v>348</v>
      </c>
    </row>
    <row r="189" spans="2:65" s="1" customFormat="1" ht="16.5" customHeight="1">
      <c r="B189" s="33"/>
      <c r="C189" s="169" t="s">
        <v>349</v>
      </c>
      <c r="D189" s="169" t="s">
        <v>114</v>
      </c>
      <c r="E189" s="170" t="s">
        <v>350</v>
      </c>
      <c r="F189" s="171" t="s">
        <v>351</v>
      </c>
      <c r="G189" s="172" t="s">
        <v>286</v>
      </c>
      <c r="H189" s="173">
        <v>1</v>
      </c>
      <c r="I189" s="174"/>
      <c r="J189" s="175">
        <f>ROUND(I189*H189,2)</f>
        <v>0</v>
      </c>
      <c r="K189" s="171" t="s">
        <v>118</v>
      </c>
      <c r="L189" s="37"/>
      <c r="M189" s="176" t="s">
        <v>1</v>
      </c>
      <c r="N189" s="177" t="s">
        <v>39</v>
      </c>
      <c r="O189" s="59"/>
      <c r="P189" s="178">
        <f>O189*H189</f>
        <v>0</v>
      </c>
      <c r="Q189" s="178">
        <v>0</v>
      </c>
      <c r="R189" s="178">
        <f>Q189*H189</f>
        <v>0</v>
      </c>
      <c r="S189" s="178">
        <v>0.4</v>
      </c>
      <c r="T189" s="179">
        <f>S189*H189</f>
        <v>0.4</v>
      </c>
      <c r="AR189" s="16" t="s">
        <v>119</v>
      </c>
      <c r="AT189" s="16" t="s">
        <v>114</v>
      </c>
      <c r="AU189" s="16" t="s">
        <v>77</v>
      </c>
      <c r="AY189" s="16" t="s">
        <v>111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6" t="s">
        <v>73</v>
      </c>
      <c r="BK189" s="180">
        <f>ROUND(I189*H189,2)</f>
        <v>0</v>
      </c>
      <c r="BL189" s="16" t="s">
        <v>119</v>
      </c>
      <c r="BM189" s="16" t="s">
        <v>352</v>
      </c>
    </row>
    <row r="190" spans="2:65" s="1" customFormat="1" ht="16.5" customHeight="1">
      <c r="B190" s="33"/>
      <c r="C190" s="169" t="s">
        <v>353</v>
      </c>
      <c r="D190" s="169" t="s">
        <v>114</v>
      </c>
      <c r="E190" s="170" t="s">
        <v>354</v>
      </c>
      <c r="F190" s="171" t="s">
        <v>355</v>
      </c>
      <c r="G190" s="172" t="s">
        <v>117</v>
      </c>
      <c r="H190" s="173">
        <v>4.8</v>
      </c>
      <c r="I190" s="174"/>
      <c r="J190" s="175">
        <f>ROUND(I190*H190,2)</f>
        <v>0</v>
      </c>
      <c r="K190" s="171" t="s">
        <v>118</v>
      </c>
      <c r="L190" s="37"/>
      <c r="M190" s="176" t="s">
        <v>1</v>
      </c>
      <c r="N190" s="177" t="s">
        <v>39</v>
      </c>
      <c r="O190" s="59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AR190" s="16" t="s">
        <v>119</v>
      </c>
      <c r="AT190" s="16" t="s">
        <v>114</v>
      </c>
      <c r="AU190" s="16" t="s">
        <v>77</v>
      </c>
      <c r="AY190" s="16" t="s">
        <v>111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6" t="s">
        <v>73</v>
      </c>
      <c r="BK190" s="180">
        <f>ROUND(I190*H190,2)</f>
        <v>0</v>
      </c>
      <c r="BL190" s="16" t="s">
        <v>119</v>
      </c>
      <c r="BM190" s="16" t="s">
        <v>356</v>
      </c>
    </row>
    <row r="191" spans="2:65" s="10" customFormat="1" ht="22.9" customHeight="1">
      <c r="B191" s="153"/>
      <c r="C191" s="154"/>
      <c r="D191" s="155" t="s">
        <v>67</v>
      </c>
      <c r="E191" s="167" t="s">
        <v>357</v>
      </c>
      <c r="F191" s="167" t="s">
        <v>358</v>
      </c>
      <c r="G191" s="154"/>
      <c r="H191" s="154"/>
      <c r="I191" s="157"/>
      <c r="J191" s="168">
        <f>BK191</f>
        <v>0</v>
      </c>
      <c r="K191" s="154"/>
      <c r="L191" s="159"/>
      <c r="M191" s="160"/>
      <c r="N191" s="161"/>
      <c r="O191" s="161"/>
      <c r="P191" s="162">
        <f>SUM(P192:P221)</f>
        <v>0</v>
      </c>
      <c r="Q191" s="161"/>
      <c r="R191" s="162">
        <f>SUM(R192:R221)</f>
        <v>0</v>
      </c>
      <c r="S191" s="161"/>
      <c r="T191" s="163">
        <f>SUM(T192:T221)</f>
        <v>0</v>
      </c>
      <c r="AR191" s="164" t="s">
        <v>73</v>
      </c>
      <c r="AT191" s="165" t="s">
        <v>67</v>
      </c>
      <c r="AU191" s="165" t="s">
        <v>73</v>
      </c>
      <c r="AY191" s="164" t="s">
        <v>111</v>
      </c>
      <c r="BK191" s="166">
        <f>SUM(BK192:BK221)</f>
        <v>0</v>
      </c>
    </row>
    <row r="192" spans="2:65" s="1" customFormat="1" ht="16.5" customHeight="1">
      <c r="B192" s="33"/>
      <c r="C192" s="169" t="s">
        <v>359</v>
      </c>
      <c r="D192" s="169" t="s">
        <v>114</v>
      </c>
      <c r="E192" s="170" t="s">
        <v>360</v>
      </c>
      <c r="F192" s="171" t="s">
        <v>361</v>
      </c>
      <c r="G192" s="172" t="s">
        <v>190</v>
      </c>
      <c r="H192" s="173">
        <v>174.85599999999999</v>
      </c>
      <c r="I192" s="174"/>
      <c r="J192" s="175">
        <f>ROUND(I192*H192,2)</f>
        <v>0</v>
      </c>
      <c r="K192" s="171" t="s">
        <v>118</v>
      </c>
      <c r="L192" s="37"/>
      <c r="M192" s="176" t="s">
        <v>1</v>
      </c>
      <c r="N192" s="177" t="s">
        <v>39</v>
      </c>
      <c r="O192" s="59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AR192" s="16" t="s">
        <v>119</v>
      </c>
      <c r="AT192" s="16" t="s">
        <v>114</v>
      </c>
      <c r="AU192" s="16" t="s">
        <v>77</v>
      </c>
      <c r="AY192" s="16" t="s">
        <v>111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6" t="s">
        <v>73</v>
      </c>
      <c r="BK192" s="180">
        <f>ROUND(I192*H192,2)</f>
        <v>0</v>
      </c>
      <c r="BL192" s="16" t="s">
        <v>119</v>
      </c>
      <c r="BM192" s="16" t="s">
        <v>362</v>
      </c>
    </row>
    <row r="193" spans="2:65" s="12" customFormat="1" ht="11.25">
      <c r="B193" s="192"/>
      <c r="C193" s="193"/>
      <c r="D193" s="183" t="s">
        <v>121</v>
      </c>
      <c r="E193" s="194" t="s">
        <v>1</v>
      </c>
      <c r="F193" s="195" t="s">
        <v>363</v>
      </c>
      <c r="G193" s="193"/>
      <c r="H193" s="196">
        <v>159.02000000000001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121</v>
      </c>
      <c r="AU193" s="202" t="s">
        <v>77</v>
      </c>
      <c r="AV193" s="12" t="s">
        <v>77</v>
      </c>
      <c r="AW193" s="12" t="s">
        <v>31</v>
      </c>
      <c r="AX193" s="12" t="s">
        <v>68</v>
      </c>
      <c r="AY193" s="202" t="s">
        <v>111</v>
      </c>
    </row>
    <row r="194" spans="2:65" s="12" customFormat="1" ht="11.25">
      <c r="B194" s="192"/>
      <c r="C194" s="193"/>
      <c r="D194" s="183" t="s">
        <v>121</v>
      </c>
      <c r="E194" s="194" t="s">
        <v>1</v>
      </c>
      <c r="F194" s="195" t="s">
        <v>364</v>
      </c>
      <c r="G194" s="193"/>
      <c r="H194" s="196">
        <v>38.456000000000003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121</v>
      </c>
      <c r="AU194" s="202" t="s">
        <v>77</v>
      </c>
      <c r="AV194" s="12" t="s">
        <v>77</v>
      </c>
      <c r="AW194" s="12" t="s">
        <v>31</v>
      </c>
      <c r="AX194" s="12" t="s">
        <v>68</v>
      </c>
      <c r="AY194" s="202" t="s">
        <v>111</v>
      </c>
    </row>
    <row r="195" spans="2:65" s="14" customFormat="1" ht="11.25">
      <c r="B195" s="224"/>
      <c r="C195" s="225"/>
      <c r="D195" s="183" t="s">
        <v>121</v>
      </c>
      <c r="E195" s="226" t="s">
        <v>1</v>
      </c>
      <c r="F195" s="227" t="s">
        <v>365</v>
      </c>
      <c r="G195" s="225"/>
      <c r="H195" s="228">
        <v>197.476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121</v>
      </c>
      <c r="AU195" s="234" t="s">
        <v>77</v>
      </c>
      <c r="AV195" s="14" t="s">
        <v>366</v>
      </c>
      <c r="AW195" s="14" t="s">
        <v>31</v>
      </c>
      <c r="AX195" s="14" t="s">
        <v>68</v>
      </c>
      <c r="AY195" s="234" t="s">
        <v>111</v>
      </c>
    </row>
    <row r="196" spans="2:65" s="12" customFormat="1" ht="11.25">
      <c r="B196" s="192"/>
      <c r="C196" s="193"/>
      <c r="D196" s="183" t="s">
        <v>121</v>
      </c>
      <c r="E196" s="194" t="s">
        <v>1</v>
      </c>
      <c r="F196" s="195" t="s">
        <v>367</v>
      </c>
      <c r="G196" s="193"/>
      <c r="H196" s="196">
        <v>-22.62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121</v>
      </c>
      <c r="AU196" s="202" t="s">
        <v>77</v>
      </c>
      <c r="AV196" s="12" t="s">
        <v>77</v>
      </c>
      <c r="AW196" s="12" t="s">
        <v>31</v>
      </c>
      <c r="AX196" s="12" t="s">
        <v>68</v>
      </c>
      <c r="AY196" s="202" t="s">
        <v>111</v>
      </c>
    </row>
    <row r="197" spans="2:65" s="13" customFormat="1" ht="11.25">
      <c r="B197" s="203"/>
      <c r="C197" s="204"/>
      <c r="D197" s="183" t="s">
        <v>121</v>
      </c>
      <c r="E197" s="205" t="s">
        <v>1</v>
      </c>
      <c r="F197" s="206" t="s">
        <v>163</v>
      </c>
      <c r="G197" s="204"/>
      <c r="H197" s="207">
        <v>174.85599999999999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121</v>
      </c>
      <c r="AU197" s="213" t="s">
        <v>77</v>
      </c>
      <c r="AV197" s="13" t="s">
        <v>119</v>
      </c>
      <c r="AW197" s="13" t="s">
        <v>31</v>
      </c>
      <c r="AX197" s="13" t="s">
        <v>73</v>
      </c>
      <c r="AY197" s="213" t="s">
        <v>111</v>
      </c>
    </row>
    <row r="198" spans="2:65" s="1" customFormat="1" ht="16.5" customHeight="1">
      <c r="B198" s="33"/>
      <c r="C198" s="169" t="s">
        <v>368</v>
      </c>
      <c r="D198" s="169" t="s">
        <v>114</v>
      </c>
      <c r="E198" s="170" t="s">
        <v>369</v>
      </c>
      <c r="F198" s="171" t="s">
        <v>370</v>
      </c>
      <c r="G198" s="172" t="s">
        <v>190</v>
      </c>
      <c r="H198" s="173">
        <v>3322.2640000000001</v>
      </c>
      <c r="I198" s="174"/>
      <c r="J198" s="175">
        <f>ROUND(I198*H198,2)</f>
        <v>0</v>
      </c>
      <c r="K198" s="171" t="s">
        <v>118</v>
      </c>
      <c r="L198" s="37"/>
      <c r="M198" s="176" t="s">
        <v>1</v>
      </c>
      <c r="N198" s="177" t="s">
        <v>39</v>
      </c>
      <c r="O198" s="59"/>
      <c r="P198" s="178">
        <f>O198*H198</f>
        <v>0</v>
      </c>
      <c r="Q198" s="178">
        <v>0</v>
      </c>
      <c r="R198" s="178">
        <f>Q198*H198</f>
        <v>0</v>
      </c>
      <c r="S198" s="178">
        <v>0</v>
      </c>
      <c r="T198" s="179">
        <f>S198*H198</f>
        <v>0</v>
      </c>
      <c r="AR198" s="16" t="s">
        <v>119</v>
      </c>
      <c r="AT198" s="16" t="s">
        <v>114</v>
      </c>
      <c r="AU198" s="16" t="s">
        <v>77</v>
      </c>
      <c r="AY198" s="16" t="s">
        <v>111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6" t="s">
        <v>73</v>
      </c>
      <c r="BK198" s="180">
        <f>ROUND(I198*H198,2)</f>
        <v>0</v>
      </c>
      <c r="BL198" s="16" t="s">
        <v>119</v>
      </c>
      <c r="BM198" s="16" t="s">
        <v>371</v>
      </c>
    </row>
    <row r="199" spans="2:65" s="12" customFormat="1" ht="11.25">
      <c r="B199" s="192"/>
      <c r="C199" s="193"/>
      <c r="D199" s="183" t="s">
        <v>121</v>
      </c>
      <c r="E199" s="194" t="s">
        <v>1</v>
      </c>
      <c r="F199" s="195" t="s">
        <v>372</v>
      </c>
      <c r="G199" s="193"/>
      <c r="H199" s="196">
        <v>3322.2640000000001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121</v>
      </c>
      <c r="AU199" s="202" t="s">
        <v>77</v>
      </c>
      <c r="AV199" s="12" t="s">
        <v>77</v>
      </c>
      <c r="AW199" s="12" t="s">
        <v>31</v>
      </c>
      <c r="AX199" s="12" t="s">
        <v>68</v>
      </c>
      <c r="AY199" s="202" t="s">
        <v>111</v>
      </c>
    </row>
    <row r="200" spans="2:65" s="13" customFormat="1" ht="11.25">
      <c r="B200" s="203"/>
      <c r="C200" s="204"/>
      <c r="D200" s="183" t="s">
        <v>121</v>
      </c>
      <c r="E200" s="205" t="s">
        <v>1</v>
      </c>
      <c r="F200" s="206" t="s">
        <v>163</v>
      </c>
      <c r="G200" s="204"/>
      <c r="H200" s="207">
        <v>3322.2640000000001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121</v>
      </c>
      <c r="AU200" s="213" t="s">
        <v>77</v>
      </c>
      <c r="AV200" s="13" t="s">
        <v>119</v>
      </c>
      <c r="AW200" s="13" t="s">
        <v>31</v>
      </c>
      <c r="AX200" s="13" t="s">
        <v>73</v>
      </c>
      <c r="AY200" s="213" t="s">
        <v>111</v>
      </c>
    </row>
    <row r="201" spans="2:65" s="1" customFormat="1" ht="16.5" customHeight="1">
      <c r="B201" s="33"/>
      <c r="C201" s="169" t="s">
        <v>373</v>
      </c>
      <c r="D201" s="169" t="s">
        <v>114</v>
      </c>
      <c r="E201" s="170" t="s">
        <v>374</v>
      </c>
      <c r="F201" s="171" t="s">
        <v>375</v>
      </c>
      <c r="G201" s="172" t="s">
        <v>190</v>
      </c>
      <c r="H201" s="173">
        <v>143.47499999999999</v>
      </c>
      <c r="I201" s="174"/>
      <c r="J201" s="175">
        <f>ROUND(I201*H201,2)</f>
        <v>0</v>
      </c>
      <c r="K201" s="171" t="s">
        <v>118</v>
      </c>
      <c r="L201" s="37"/>
      <c r="M201" s="176" t="s">
        <v>1</v>
      </c>
      <c r="N201" s="177" t="s">
        <v>39</v>
      </c>
      <c r="O201" s="59"/>
      <c r="P201" s="178">
        <f>O201*H201</f>
        <v>0</v>
      </c>
      <c r="Q201" s="178">
        <v>0</v>
      </c>
      <c r="R201" s="178">
        <f>Q201*H201</f>
        <v>0</v>
      </c>
      <c r="S201" s="178">
        <v>0</v>
      </c>
      <c r="T201" s="179">
        <f>S201*H201</f>
        <v>0</v>
      </c>
      <c r="AR201" s="16" t="s">
        <v>119</v>
      </c>
      <c r="AT201" s="16" t="s">
        <v>114</v>
      </c>
      <c r="AU201" s="16" t="s">
        <v>77</v>
      </c>
      <c r="AY201" s="16" t="s">
        <v>111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6" t="s">
        <v>73</v>
      </c>
      <c r="BK201" s="180">
        <f>ROUND(I201*H201,2)</f>
        <v>0</v>
      </c>
      <c r="BL201" s="16" t="s">
        <v>119</v>
      </c>
      <c r="BM201" s="16" t="s">
        <v>376</v>
      </c>
    </row>
    <row r="202" spans="2:65" s="12" customFormat="1" ht="11.25">
      <c r="B202" s="192"/>
      <c r="C202" s="193"/>
      <c r="D202" s="183" t="s">
        <v>121</v>
      </c>
      <c r="E202" s="194" t="s">
        <v>1</v>
      </c>
      <c r="F202" s="195" t="s">
        <v>377</v>
      </c>
      <c r="G202" s="193"/>
      <c r="H202" s="196">
        <v>342.48700000000002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121</v>
      </c>
      <c r="AU202" s="202" t="s">
        <v>77</v>
      </c>
      <c r="AV202" s="12" t="s">
        <v>77</v>
      </c>
      <c r="AW202" s="12" t="s">
        <v>31</v>
      </c>
      <c r="AX202" s="12" t="s">
        <v>68</v>
      </c>
      <c r="AY202" s="202" t="s">
        <v>111</v>
      </c>
    </row>
    <row r="203" spans="2:65" s="12" customFormat="1" ht="11.25">
      <c r="B203" s="192"/>
      <c r="C203" s="193"/>
      <c r="D203" s="183" t="s">
        <v>121</v>
      </c>
      <c r="E203" s="194" t="s">
        <v>1</v>
      </c>
      <c r="F203" s="195" t="s">
        <v>378</v>
      </c>
      <c r="G203" s="193"/>
      <c r="H203" s="196">
        <v>-197.476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121</v>
      </c>
      <c r="AU203" s="202" t="s">
        <v>77</v>
      </c>
      <c r="AV203" s="12" t="s">
        <v>77</v>
      </c>
      <c r="AW203" s="12" t="s">
        <v>31</v>
      </c>
      <c r="AX203" s="12" t="s">
        <v>68</v>
      </c>
      <c r="AY203" s="202" t="s">
        <v>111</v>
      </c>
    </row>
    <row r="204" spans="2:65" s="14" customFormat="1" ht="11.25">
      <c r="B204" s="224"/>
      <c r="C204" s="225"/>
      <c r="D204" s="183" t="s">
        <v>121</v>
      </c>
      <c r="E204" s="226" t="s">
        <v>1</v>
      </c>
      <c r="F204" s="227" t="s">
        <v>365</v>
      </c>
      <c r="G204" s="225"/>
      <c r="H204" s="228">
        <v>145.011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AT204" s="234" t="s">
        <v>121</v>
      </c>
      <c r="AU204" s="234" t="s">
        <v>77</v>
      </c>
      <c r="AV204" s="14" t="s">
        <v>366</v>
      </c>
      <c r="AW204" s="14" t="s">
        <v>31</v>
      </c>
      <c r="AX204" s="14" t="s">
        <v>68</v>
      </c>
      <c r="AY204" s="234" t="s">
        <v>111</v>
      </c>
    </row>
    <row r="205" spans="2:65" s="12" customFormat="1" ht="11.25">
      <c r="B205" s="192"/>
      <c r="C205" s="193"/>
      <c r="D205" s="183" t="s">
        <v>121</v>
      </c>
      <c r="E205" s="194" t="s">
        <v>1</v>
      </c>
      <c r="F205" s="195" t="s">
        <v>379</v>
      </c>
      <c r="G205" s="193"/>
      <c r="H205" s="196">
        <v>-1.536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121</v>
      </c>
      <c r="AU205" s="202" t="s">
        <v>77</v>
      </c>
      <c r="AV205" s="12" t="s">
        <v>77</v>
      </c>
      <c r="AW205" s="12" t="s">
        <v>31</v>
      </c>
      <c r="AX205" s="12" t="s">
        <v>68</v>
      </c>
      <c r="AY205" s="202" t="s">
        <v>111</v>
      </c>
    </row>
    <row r="206" spans="2:65" s="13" customFormat="1" ht="11.25">
      <c r="B206" s="203"/>
      <c r="C206" s="204"/>
      <c r="D206" s="183" t="s">
        <v>121</v>
      </c>
      <c r="E206" s="205" t="s">
        <v>1</v>
      </c>
      <c r="F206" s="206" t="s">
        <v>163</v>
      </c>
      <c r="G206" s="204"/>
      <c r="H206" s="207">
        <v>143.47499999999999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121</v>
      </c>
      <c r="AU206" s="213" t="s">
        <v>77</v>
      </c>
      <c r="AV206" s="13" t="s">
        <v>119</v>
      </c>
      <c r="AW206" s="13" t="s">
        <v>31</v>
      </c>
      <c r="AX206" s="13" t="s">
        <v>73</v>
      </c>
      <c r="AY206" s="213" t="s">
        <v>111</v>
      </c>
    </row>
    <row r="207" spans="2:65" s="1" customFormat="1" ht="16.5" customHeight="1">
      <c r="B207" s="33"/>
      <c r="C207" s="169" t="s">
        <v>380</v>
      </c>
      <c r="D207" s="169" t="s">
        <v>114</v>
      </c>
      <c r="E207" s="170" t="s">
        <v>381</v>
      </c>
      <c r="F207" s="171" t="s">
        <v>382</v>
      </c>
      <c r="G207" s="172" t="s">
        <v>190</v>
      </c>
      <c r="H207" s="173">
        <v>1734.0250000000001</v>
      </c>
      <c r="I207" s="174"/>
      <c r="J207" s="175">
        <f>ROUND(I207*H207,2)</f>
        <v>0</v>
      </c>
      <c r="K207" s="171" t="s">
        <v>118</v>
      </c>
      <c r="L207" s="37"/>
      <c r="M207" s="176" t="s">
        <v>1</v>
      </c>
      <c r="N207" s="177" t="s">
        <v>39</v>
      </c>
      <c r="O207" s="59"/>
      <c r="P207" s="178">
        <f>O207*H207</f>
        <v>0</v>
      </c>
      <c r="Q207" s="178">
        <v>0</v>
      </c>
      <c r="R207" s="178">
        <f>Q207*H207</f>
        <v>0</v>
      </c>
      <c r="S207" s="178">
        <v>0</v>
      </c>
      <c r="T207" s="179">
        <f>S207*H207</f>
        <v>0</v>
      </c>
      <c r="AR207" s="16" t="s">
        <v>119</v>
      </c>
      <c r="AT207" s="16" t="s">
        <v>114</v>
      </c>
      <c r="AU207" s="16" t="s">
        <v>77</v>
      </c>
      <c r="AY207" s="16" t="s">
        <v>111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6" t="s">
        <v>73</v>
      </c>
      <c r="BK207" s="180">
        <f>ROUND(I207*H207,2)</f>
        <v>0</v>
      </c>
      <c r="BL207" s="16" t="s">
        <v>119</v>
      </c>
      <c r="BM207" s="16" t="s">
        <v>383</v>
      </c>
    </row>
    <row r="208" spans="2:65" s="12" customFormat="1" ht="11.25">
      <c r="B208" s="192"/>
      <c r="C208" s="193"/>
      <c r="D208" s="183" t="s">
        <v>121</v>
      </c>
      <c r="E208" s="194" t="s">
        <v>1</v>
      </c>
      <c r="F208" s="195" t="s">
        <v>384</v>
      </c>
      <c r="G208" s="193"/>
      <c r="H208" s="196">
        <v>841.22500000000002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121</v>
      </c>
      <c r="AU208" s="202" t="s">
        <v>77</v>
      </c>
      <c r="AV208" s="12" t="s">
        <v>77</v>
      </c>
      <c r="AW208" s="12" t="s">
        <v>31</v>
      </c>
      <c r="AX208" s="12" t="s">
        <v>68</v>
      </c>
      <c r="AY208" s="202" t="s">
        <v>111</v>
      </c>
    </row>
    <row r="209" spans="2:65" s="12" customFormat="1" ht="11.25">
      <c r="B209" s="192"/>
      <c r="C209" s="193"/>
      <c r="D209" s="183" t="s">
        <v>121</v>
      </c>
      <c r="E209" s="194" t="s">
        <v>1</v>
      </c>
      <c r="F209" s="195" t="s">
        <v>385</v>
      </c>
      <c r="G209" s="193"/>
      <c r="H209" s="196">
        <v>892.8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121</v>
      </c>
      <c r="AU209" s="202" t="s">
        <v>77</v>
      </c>
      <c r="AV209" s="12" t="s">
        <v>77</v>
      </c>
      <c r="AW209" s="12" t="s">
        <v>31</v>
      </c>
      <c r="AX209" s="12" t="s">
        <v>68</v>
      </c>
      <c r="AY209" s="202" t="s">
        <v>111</v>
      </c>
    </row>
    <row r="210" spans="2:65" s="13" customFormat="1" ht="11.25">
      <c r="B210" s="203"/>
      <c r="C210" s="204"/>
      <c r="D210" s="183" t="s">
        <v>121</v>
      </c>
      <c r="E210" s="205" t="s">
        <v>1</v>
      </c>
      <c r="F210" s="206" t="s">
        <v>163</v>
      </c>
      <c r="G210" s="204"/>
      <c r="H210" s="207">
        <v>1734.0250000000001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121</v>
      </c>
      <c r="AU210" s="213" t="s">
        <v>77</v>
      </c>
      <c r="AV210" s="13" t="s">
        <v>119</v>
      </c>
      <c r="AW210" s="13" t="s">
        <v>31</v>
      </c>
      <c r="AX210" s="13" t="s">
        <v>73</v>
      </c>
      <c r="AY210" s="213" t="s">
        <v>111</v>
      </c>
    </row>
    <row r="211" spans="2:65" s="1" customFormat="1" ht="16.5" customHeight="1">
      <c r="B211" s="33"/>
      <c r="C211" s="169" t="s">
        <v>386</v>
      </c>
      <c r="D211" s="169" t="s">
        <v>114</v>
      </c>
      <c r="E211" s="170" t="s">
        <v>387</v>
      </c>
      <c r="F211" s="171" t="s">
        <v>388</v>
      </c>
      <c r="G211" s="172" t="s">
        <v>190</v>
      </c>
      <c r="H211" s="173">
        <v>318.33100000000002</v>
      </c>
      <c r="I211" s="174"/>
      <c r="J211" s="175">
        <f>ROUND(I211*H211,2)</f>
        <v>0</v>
      </c>
      <c r="K211" s="171" t="s">
        <v>118</v>
      </c>
      <c r="L211" s="37"/>
      <c r="M211" s="176" t="s">
        <v>1</v>
      </c>
      <c r="N211" s="177" t="s">
        <v>39</v>
      </c>
      <c r="O211" s="59"/>
      <c r="P211" s="178">
        <f>O211*H211</f>
        <v>0</v>
      </c>
      <c r="Q211" s="178">
        <v>0</v>
      </c>
      <c r="R211" s="178">
        <f>Q211*H211</f>
        <v>0</v>
      </c>
      <c r="S211" s="178">
        <v>0</v>
      </c>
      <c r="T211" s="179">
        <f>S211*H211</f>
        <v>0</v>
      </c>
      <c r="AR211" s="16" t="s">
        <v>119</v>
      </c>
      <c r="AT211" s="16" t="s">
        <v>114</v>
      </c>
      <c r="AU211" s="16" t="s">
        <v>77</v>
      </c>
      <c r="AY211" s="16" t="s">
        <v>111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6" t="s">
        <v>73</v>
      </c>
      <c r="BK211" s="180">
        <f>ROUND(I211*H211,2)</f>
        <v>0</v>
      </c>
      <c r="BL211" s="16" t="s">
        <v>119</v>
      </c>
      <c r="BM211" s="16" t="s">
        <v>389</v>
      </c>
    </row>
    <row r="212" spans="2:65" s="12" customFormat="1" ht="11.25">
      <c r="B212" s="192"/>
      <c r="C212" s="193"/>
      <c r="D212" s="183" t="s">
        <v>121</v>
      </c>
      <c r="E212" s="194" t="s">
        <v>1</v>
      </c>
      <c r="F212" s="195" t="s">
        <v>390</v>
      </c>
      <c r="G212" s="193"/>
      <c r="H212" s="196">
        <v>318.33100000000002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121</v>
      </c>
      <c r="AU212" s="202" t="s">
        <v>77</v>
      </c>
      <c r="AV212" s="12" t="s">
        <v>77</v>
      </c>
      <c r="AW212" s="12" t="s">
        <v>31</v>
      </c>
      <c r="AX212" s="12" t="s">
        <v>68</v>
      </c>
      <c r="AY212" s="202" t="s">
        <v>111</v>
      </c>
    </row>
    <row r="213" spans="2:65" s="13" customFormat="1" ht="11.25">
      <c r="B213" s="203"/>
      <c r="C213" s="204"/>
      <c r="D213" s="183" t="s">
        <v>121</v>
      </c>
      <c r="E213" s="205" t="s">
        <v>1</v>
      </c>
      <c r="F213" s="206" t="s">
        <v>163</v>
      </c>
      <c r="G213" s="204"/>
      <c r="H213" s="207">
        <v>318.33100000000002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121</v>
      </c>
      <c r="AU213" s="213" t="s">
        <v>77</v>
      </c>
      <c r="AV213" s="13" t="s">
        <v>119</v>
      </c>
      <c r="AW213" s="13" t="s">
        <v>31</v>
      </c>
      <c r="AX213" s="13" t="s">
        <v>73</v>
      </c>
      <c r="AY213" s="213" t="s">
        <v>111</v>
      </c>
    </row>
    <row r="214" spans="2:65" s="1" customFormat="1" ht="16.5" customHeight="1">
      <c r="B214" s="33"/>
      <c r="C214" s="169" t="s">
        <v>391</v>
      </c>
      <c r="D214" s="169" t="s">
        <v>114</v>
      </c>
      <c r="E214" s="170" t="s">
        <v>392</v>
      </c>
      <c r="F214" s="171" t="s">
        <v>393</v>
      </c>
      <c r="G214" s="172" t="s">
        <v>190</v>
      </c>
      <c r="H214" s="173">
        <v>34.575000000000003</v>
      </c>
      <c r="I214" s="174"/>
      <c r="J214" s="175">
        <f>ROUND(I214*H214,2)</f>
        <v>0</v>
      </c>
      <c r="K214" s="171" t="s">
        <v>118</v>
      </c>
      <c r="L214" s="37"/>
      <c r="M214" s="176" t="s">
        <v>1</v>
      </c>
      <c r="N214" s="177" t="s">
        <v>39</v>
      </c>
      <c r="O214" s="59"/>
      <c r="P214" s="178">
        <f>O214*H214</f>
        <v>0</v>
      </c>
      <c r="Q214" s="178">
        <v>0</v>
      </c>
      <c r="R214" s="178">
        <f>Q214*H214</f>
        <v>0</v>
      </c>
      <c r="S214" s="178">
        <v>0</v>
      </c>
      <c r="T214" s="179">
        <f>S214*H214</f>
        <v>0</v>
      </c>
      <c r="AR214" s="16" t="s">
        <v>119</v>
      </c>
      <c r="AT214" s="16" t="s">
        <v>114</v>
      </c>
      <c r="AU214" s="16" t="s">
        <v>77</v>
      </c>
      <c r="AY214" s="16" t="s">
        <v>111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6" t="s">
        <v>73</v>
      </c>
      <c r="BK214" s="180">
        <f>ROUND(I214*H214,2)</f>
        <v>0</v>
      </c>
      <c r="BL214" s="16" t="s">
        <v>119</v>
      </c>
      <c r="BM214" s="16" t="s">
        <v>394</v>
      </c>
    </row>
    <row r="215" spans="2:65" s="12" customFormat="1" ht="11.25">
      <c r="B215" s="192"/>
      <c r="C215" s="193"/>
      <c r="D215" s="183" t="s">
        <v>121</v>
      </c>
      <c r="E215" s="194" t="s">
        <v>1</v>
      </c>
      <c r="F215" s="195" t="s">
        <v>395</v>
      </c>
      <c r="G215" s="193"/>
      <c r="H215" s="196">
        <v>34.575000000000003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121</v>
      </c>
      <c r="AU215" s="202" t="s">
        <v>77</v>
      </c>
      <c r="AV215" s="12" t="s">
        <v>77</v>
      </c>
      <c r="AW215" s="12" t="s">
        <v>31</v>
      </c>
      <c r="AX215" s="12" t="s">
        <v>68</v>
      </c>
      <c r="AY215" s="202" t="s">
        <v>111</v>
      </c>
    </row>
    <row r="216" spans="2:65" s="13" customFormat="1" ht="11.25">
      <c r="B216" s="203"/>
      <c r="C216" s="204"/>
      <c r="D216" s="183" t="s">
        <v>121</v>
      </c>
      <c r="E216" s="205" t="s">
        <v>1</v>
      </c>
      <c r="F216" s="206" t="s">
        <v>163</v>
      </c>
      <c r="G216" s="204"/>
      <c r="H216" s="207">
        <v>34.575000000000003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121</v>
      </c>
      <c r="AU216" s="213" t="s">
        <v>77</v>
      </c>
      <c r="AV216" s="13" t="s">
        <v>119</v>
      </c>
      <c r="AW216" s="13" t="s">
        <v>31</v>
      </c>
      <c r="AX216" s="13" t="s">
        <v>73</v>
      </c>
      <c r="AY216" s="213" t="s">
        <v>111</v>
      </c>
    </row>
    <row r="217" spans="2:65" s="1" customFormat="1" ht="16.5" customHeight="1">
      <c r="B217" s="33"/>
      <c r="C217" s="169" t="s">
        <v>396</v>
      </c>
      <c r="D217" s="169" t="s">
        <v>114</v>
      </c>
      <c r="E217" s="170" t="s">
        <v>397</v>
      </c>
      <c r="F217" s="171" t="s">
        <v>398</v>
      </c>
      <c r="G217" s="172" t="s">
        <v>190</v>
      </c>
      <c r="H217" s="173">
        <v>38.456000000000003</v>
      </c>
      <c r="I217" s="174"/>
      <c r="J217" s="175">
        <f>ROUND(I217*H217,2)</f>
        <v>0</v>
      </c>
      <c r="K217" s="171" t="s">
        <v>118</v>
      </c>
      <c r="L217" s="37"/>
      <c r="M217" s="176" t="s">
        <v>1</v>
      </c>
      <c r="N217" s="177" t="s">
        <v>39</v>
      </c>
      <c r="O217" s="59"/>
      <c r="P217" s="178">
        <f>O217*H217</f>
        <v>0</v>
      </c>
      <c r="Q217" s="178">
        <v>0</v>
      </c>
      <c r="R217" s="178">
        <f>Q217*H217</f>
        <v>0</v>
      </c>
      <c r="S217" s="178">
        <v>0</v>
      </c>
      <c r="T217" s="179">
        <f>S217*H217</f>
        <v>0</v>
      </c>
      <c r="AR217" s="16" t="s">
        <v>119</v>
      </c>
      <c r="AT217" s="16" t="s">
        <v>114</v>
      </c>
      <c r="AU217" s="16" t="s">
        <v>77</v>
      </c>
      <c r="AY217" s="16" t="s">
        <v>111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6" t="s">
        <v>73</v>
      </c>
      <c r="BK217" s="180">
        <f>ROUND(I217*H217,2)</f>
        <v>0</v>
      </c>
      <c r="BL217" s="16" t="s">
        <v>119</v>
      </c>
      <c r="BM217" s="16" t="s">
        <v>399</v>
      </c>
    </row>
    <row r="218" spans="2:65" s="1" customFormat="1" ht="16.5" customHeight="1">
      <c r="B218" s="33"/>
      <c r="C218" s="169" t="s">
        <v>400</v>
      </c>
      <c r="D218" s="169" t="s">
        <v>114</v>
      </c>
      <c r="E218" s="170" t="s">
        <v>401</v>
      </c>
      <c r="F218" s="171" t="s">
        <v>402</v>
      </c>
      <c r="G218" s="172" t="s">
        <v>190</v>
      </c>
      <c r="H218" s="173">
        <v>136.4</v>
      </c>
      <c r="I218" s="174"/>
      <c r="J218" s="175">
        <f>ROUND(I218*H218,2)</f>
        <v>0</v>
      </c>
      <c r="K218" s="171" t="s">
        <v>118</v>
      </c>
      <c r="L218" s="37"/>
      <c r="M218" s="176" t="s">
        <v>1</v>
      </c>
      <c r="N218" s="177" t="s">
        <v>39</v>
      </c>
      <c r="O218" s="59"/>
      <c r="P218" s="178">
        <f>O218*H218</f>
        <v>0</v>
      </c>
      <c r="Q218" s="178">
        <v>0</v>
      </c>
      <c r="R218" s="178">
        <f>Q218*H218</f>
        <v>0</v>
      </c>
      <c r="S218" s="178">
        <v>0</v>
      </c>
      <c r="T218" s="179">
        <f>S218*H218</f>
        <v>0</v>
      </c>
      <c r="AR218" s="16" t="s">
        <v>119</v>
      </c>
      <c r="AT218" s="16" t="s">
        <v>114</v>
      </c>
      <c r="AU218" s="16" t="s">
        <v>77</v>
      </c>
      <c r="AY218" s="16" t="s">
        <v>111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6" t="s">
        <v>73</v>
      </c>
      <c r="BK218" s="180">
        <f>ROUND(I218*H218,2)</f>
        <v>0</v>
      </c>
      <c r="BL218" s="16" t="s">
        <v>119</v>
      </c>
      <c r="BM218" s="16" t="s">
        <v>403</v>
      </c>
    </row>
    <row r="219" spans="2:65" s="1" customFormat="1" ht="16.5" customHeight="1">
      <c r="B219" s="33"/>
      <c r="C219" s="169" t="s">
        <v>404</v>
      </c>
      <c r="D219" s="169" t="s">
        <v>114</v>
      </c>
      <c r="E219" s="170" t="s">
        <v>405</v>
      </c>
      <c r="F219" s="171" t="s">
        <v>406</v>
      </c>
      <c r="G219" s="172" t="s">
        <v>190</v>
      </c>
      <c r="H219" s="173">
        <v>108.9</v>
      </c>
      <c r="I219" s="174"/>
      <c r="J219" s="175">
        <f>ROUND(I219*H219,2)</f>
        <v>0</v>
      </c>
      <c r="K219" s="171" t="s">
        <v>1</v>
      </c>
      <c r="L219" s="37"/>
      <c r="M219" s="176" t="s">
        <v>1</v>
      </c>
      <c r="N219" s="177" t="s">
        <v>39</v>
      </c>
      <c r="O219" s="59"/>
      <c r="P219" s="178">
        <f>O219*H219</f>
        <v>0</v>
      </c>
      <c r="Q219" s="178">
        <v>0</v>
      </c>
      <c r="R219" s="178">
        <f>Q219*H219</f>
        <v>0</v>
      </c>
      <c r="S219" s="178">
        <v>0</v>
      </c>
      <c r="T219" s="179">
        <f>S219*H219</f>
        <v>0</v>
      </c>
      <c r="AR219" s="16" t="s">
        <v>119</v>
      </c>
      <c r="AT219" s="16" t="s">
        <v>114</v>
      </c>
      <c r="AU219" s="16" t="s">
        <v>77</v>
      </c>
      <c r="AY219" s="16" t="s">
        <v>111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6" t="s">
        <v>73</v>
      </c>
      <c r="BK219" s="180">
        <f>ROUND(I219*H219,2)</f>
        <v>0</v>
      </c>
      <c r="BL219" s="16" t="s">
        <v>119</v>
      </c>
      <c r="BM219" s="16" t="s">
        <v>407</v>
      </c>
    </row>
    <row r="220" spans="2:65" s="12" customFormat="1" ht="11.25">
      <c r="B220" s="192"/>
      <c r="C220" s="193"/>
      <c r="D220" s="183" t="s">
        <v>121</v>
      </c>
      <c r="E220" s="194" t="s">
        <v>1</v>
      </c>
      <c r="F220" s="195" t="s">
        <v>408</v>
      </c>
      <c r="G220" s="193"/>
      <c r="H220" s="196">
        <v>108.9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121</v>
      </c>
      <c r="AU220" s="202" t="s">
        <v>77</v>
      </c>
      <c r="AV220" s="12" t="s">
        <v>77</v>
      </c>
      <c r="AW220" s="12" t="s">
        <v>31</v>
      </c>
      <c r="AX220" s="12" t="s">
        <v>68</v>
      </c>
      <c r="AY220" s="202" t="s">
        <v>111</v>
      </c>
    </row>
    <row r="221" spans="2:65" s="13" customFormat="1" ht="11.25">
      <c r="B221" s="203"/>
      <c r="C221" s="204"/>
      <c r="D221" s="183" t="s">
        <v>121</v>
      </c>
      <c r="E221" s="205" t="s">
        <v>1</v>
      </c>
      <c r="F221" s="206" t="s">
        <v>163</v>
      </c>
      <c r="G221" s="204"/>
      <c r="H221" s="207">
        <v>108.9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121</v>
      </c>
      <c r="AU221" s="213" t="s">
        <v>77</v>
      </c>
      <c r="AV221" s="13" t="s">
        <v>119</v>
      </c>
      <c r="AW221" s="13" t="s">
        <v>31</v>
      </c>
      <c r="AX221" s="13" t="s">
        <v>73</v>
      </c>
      <c r="AY221" s="213" t="s">
        <v>111</v>
      </c>
    </row>
    <row r="222" spans="2:65" s="10" customFormat="1" ht="22.9" customHeight="1">
      <c r="B222" s="153"/>
      <c r="C222" s="154"/>
      <c r="D222" s="155" t="s">
        <v>67</v>
      </c>
      <c r="E222" s="167" t="s">
        <v>409</v>
      </c>
      <c r="F222" s="167" t="s">
        <v>410</v>
      </c>
      <c r="G222" s="154"/>
      <c r="H222" s="154"/>
      <c r="I222" s="157"/>
      <c r="J222" s="168">
        <f>BK222</f>
        <v>0</v>
      </c>
      <c r="K222" s="154"/>
      <c r="L222" s="159"/>
      <c r="M222" s="160"/>
      <c r="N222" s="161"/>
      <c r="O222" s="161"/>
      <c r="P222" s="162">
        <f>P223</f>
        <v>0</v>
      </c>
      <c r="Q222" s="161"/>
      <c r="R222" s="162">
        <f>R223</f>
        <v>0</v>
      </c>
      <c r="S222" s="161"/>
      <c r="T222" s="163">
        <f>T223</f>
        <v>0</v>
      </c>
      <c r="AR222" s="164" t="s">
        <v>73</v>
      </c>
      <c r="AT222" s="165" t="s">
        <v>67</v>
      </c>
      <c r="AU222" s="165" t="s">
        <v>73</v>
      </c>
      <c r="AY222" s="164" t="s">
        <v>111</v>
      </c>
      <c r="BK222" s="166">
        <f>BK223</f>
        <v>0</v>
      </c>
    </row>
    <row r="223" spans="2:65" s="1" customFormat="1" ht="16.5" customHeight="1">
      <c r="B223" s="33"/>
      <c r="C223" s="169" t="s">
        <v>411</v>
      </c>
      <c r="D223" s="169" t="s">
        <v>114</v>
      </c>
      <c r="E223" s="170" t="s">
        <v>412</v>
      </c>
      <c r="F223" s="171" t="s">
        <v>413</v>
      </c>
      <c r="G223" s="172" t="s">
        <v>190</v>
      </c>
      <c r="H223" s="173">
        <v>47.68</v>
      </c>
      <c r="I223" s="174"/>
      <c r="J223" s="175">
        <f>ROUND(I223*H223,2)</f>
        <v>0</v>
      </c>
      <c r="K223" s="171" t="s">
        <v>118</v>
      </c>
      <c r="L223" s="37"/>
      <c r="M223" s="176" t="s">
        <v>1</v>
      </c>
      <c r="N223" s="177" t="s">
        <v>39</v>
      </c>
      <c r="O223" s="59"/>
      <c r="P223" s="178">
        <f>O223*H223</f>
        <v>0</v>
      </c>
      <c r="Q223" s="178">
        <v>0</v>
      </c>
      <c r="R223" s="178">
        <f>Q223*H223</f>
        <v>0</v>
      </c>
      <c r="S223" s="178">
        <v>0</v>
      </c>
      <c r="T223" s="179">
        <f>S223*H223</f>
        <v>0</v>
      </c>
      <c r="AR223" s="16" t="s">
        <v>119</v>
      </c>
      <c r="AT223" s="16" t="s">
        <v>114</v>
      </c>
      <c r="AU223" s="16" t="s">
        <v>77</v>
      </c>
      <c r="AY223" s="16" t="s">
        <v>111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6" t="s">
        <v>73</v>
      </c>
      <c r="BK223" s="180">
        <f>ROUND(I223*H223,2)</f>
        <v>0</v>
      </c>
      <c r="BL223" s="16" t="s">
        <v>119</v>
      </c>
      <c r="BM223" s="16" t="s">
        <v>414</v>
      </c>
    </row>
    <row r="224" spans="2:65" s="10" customFormat="1" ht="25.9" customHeight="1">
      <c r="B224" s="153"/>
      <c r="C224" s="154"/>
      <c r="D224" s="155" t="s">
        <v>67</v>
      </c>
      <c r="E224" s="156" t="s">
        <v>415</v>
      </c>
      <c r="F224" s="156" t="s">
        <v>416</v>
      </c>
      <c r="G224" s="154"/>
      <c r="H224" s="154"/>
      <c r="I224" s="157"/>
      <c r="J224" s="158">
        <f>BK224</f>
        <v>0</v>
      </c>
      <c r="K224" s="154"/>
      <c r="L224" s="159"/>
      <c r="M224" s="160"/>
      <c r="N224" s="161"/>
      <c r="O224" s="161"/>
      <c r="P224" s="162">
        <f>P225</f>
        <v>0</v>
      </c>
      <c r="Q224" s="161"/>
      <c r="R224" s="162">
        <f>R225</f>
        <v>0</v>
      </c>
      <c r="S224" s="161"/>
      <c r="T224" s="163">
        <f>T225</f>
        <v>0</v>
      </c>
      <c r="AR224" s="164" t="s">
        <v>232</v>
      </c>
      <c r="AT224" s="165" t="s">
        <v>67</v>
      </c>
      <c r="AU224" s="165" t="s">
        <v>68</v>
      </c>
      <c r="AY224" s="164" t="s">
        <v>111</v>
      </c>
      <c r="BK224" s="166">
        <f>BK225</f>
        <v>0</v>
      </c>
    </row>
    <row r="225" spans="2:65" s="10" customFormat="1" ht="22.9" customHeight="1">
      <c r="B225" s="153"/>
      <c r="C225" s="154"/>
      <c r="D225" s="155" t="s">
        <v>67</v>
      </c>
      <c r="E225" s="167" t="s">
        <v>417</v>
      </c>
      <c r="F225" s="167" t="s">
        <v>415</v>
      </c>
      <c r="G225" s="154"/>
      <c r="H225" s="154"/>
      <c r="I225" s="157"/>
      <c r="J225" s="168">
        <f>BK225</f>
        <v>0</v>
      </c>
      <c r="K225" s="154"/>
      <c r="L225" s="159"/>
      <c r="M225" s="160"/>
      <c r="N225" s="161"/>
      <c r="O225" s="161"/>
      <c r="P225" s="162">
        <f>SUM(P226:P230)</f>
        <v>0</v>
      </c>
      <c r="Q225" s="161"/>
      <c r="R225" s="162">
        <f>SUM(R226:R230)</f>
        <v>0</v>
      </c>
      <c r="S225" s="161"/>
      <c r="T225" s="163">
        <f>SUM(T226:T230)</f>
        <v>0</v>
      </c>
      <c r="AR225" s="164" t="s">
        <v>232</v>
      </c>
      <c r="AT225" s="165" t="s">
        <v>67</v>
      </c>
      <c r="AU225" s="165" t="s">
        <v>73</v>
      </c>
      <c r="AY225" s="164" t="s">
        <v>111</v>
      </c>
      <c r="BK225" s="166">
        <f>SUM(BK226:BK230)</f>
        <v>0</v>
      </c>
    </row>
    <row r="226" spans="2:65" s="1" customFormat="1" ht="16.5" customHeight="1">
      <c r="B226" s="33"/>
      <c r="C226" s="169" t="s">
        <v>243</v>
      </c>
      <c r="D226" s="169" t="s">
        <v>114</v>
      </c>
      <c r="E226" s="170" t="s">
        <v>418</v>
      </c>
      <c r="F226" s="171" t="s">
        <v>419</v>
      </c>
      <c r="G226" s="172" t="s">
        <v>420</v>
      </c>
      <c r="H226" s="173">
        <v>1</v>
      </c>
      <c r="I226" s="174"/>
      <c r="J226" s="175">
        <f>ROUND(I226*H226,2)</f>
        <v>0</v>
      </c>
      <c r="K226" s="171" t="s">
        <v>118</v>
      </c>
      <c r="L226" s="37"/>
      <c r="M226" s="176" t="s">
        <v>1</v>
      </c>
      <c r="N226" s="177" t="s">
        <v>39</v>
      </c>
      <c r="O226" s="59"/>
      <c r="P226" s="178">
        <f>O226*H226</f>
        <v>0</v>
      </c>
      <c r="Q226" s="178">
        <v>0</v>
      </c>
      <c r="R226" s="178">
        <f>Q226*H226</f>
        <v>0</v>
      </c>
      <c r="S226" s="178">
        <v>0</v>
      </c>
      <c r="T226" s="179">
        <f>S226*H226</f>
        <v>0</v>
      </c>
      <c r="AR226" s="16" t="s">
        <v>421</v>
      </c>
      <c r="AT226" s="16" t="s">
        <v>114</v>
      </c>
      <c r="AU226" s="16" t="s">
        <v>77</v>
      </c>
      <c r="AY226" s="16" t="s">
        <v>111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6" t="s">
        <v>73</v>
      </c>
      <c r="BK226" s="180">
        <f>ROUND(I226*H226,2)</f>
        <v>0</v>
      </c>
      <c r="BL226" s="16" t="s">
        <v>421</v>
      </c>
      <c r="BM226" s="16" t="s">
        <v>422</v>
      </c>
    </row>
    <row r="227" spans="2:65" s="1" customFormat="1" ht="16.5" customHeight="1">
      <c r="B227" s="33"/>
      <c r="C227" s="169" t="s">
        <v>423</v>
      </c>
      <c r="D227" s="169" t="s">
        <v>114</v>
      </c>
      <c r="E227" s="170" t="s">
        <v>424</v>
      </c>
      <c r="F227" s="171" t="s">
        <v>425</v>
      </c>
      <c r="G227" s="172" t="s">
        <v>420</v>
      </c>
      <c r="H227" s="173">
        <v>1</v>
      </c>
      <c r="I227" s="174"/>
      <c r="J227" s="175">
        <f>ROUND(I227*H227,2)</f>
        <v>0</v>
      </c>
      <c r="K227" s="171" t="s">
        <v>118</v>
      </c>
      <c r="L227" s="37"/>
      <c r="M227" s="176" t="s">
        <v>1</v>
      </c>
      <c r="N227" s="177" t="s">
        <v>39</v>
      </c>
      <c r="O227" s="59"/>
      <c r="P227" s="178">
        <f>O227*H227</f>
        <v>0</v>
      </c>
      <c r="Q227" s="178">
        <v>0</v>
      </c>
      <c r="R227" s="178">
        <f>Q227*H227</f>
        <v>0</v>
      </c>
      <c r="S227" s="178">
        <v>0</v>
      </c>
      <c r="T227" s="179">
        <f>S227*H227</f>
        <v>0</v>
      </c>
      <c r="AR227" s="16" t="s">
        <v>421</v>
      </c>
      <c r="AT227" s="16" t="s">
        <v>114</v>
      </c>
      <c r="AU227" s="16" t="s">
        <v>77</v>
      </c>
      <c r="AY227" s="16" t="s">
        <v>111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6" t="s">
        <v>73</v>
      </c>
      <c r="BK227" s="180">
        <f>ROUND(I227*H227,2)</f>
        <v>0</v>
      </c>
      <c r="BL227" s="16" t="s">
        <v>421</v>
      </c>
      <c r="BM227" s="16" t="s">
        <v>426</v>
      </c>
    </row>
    <row r="228" spans="2:65" s="1" customFormat="1" ht="16.5" customHeight="1">
      <c r="B228" s="33"/>
      <c r="C228" s="169" t="s">
        <v>427</v>
      </c>
      <c r="D228" s="169" t="s">
        <v>114</v>
      </c>
      <c r="E228" s="170" t="s">
        <v>428</v>
      </c>
      <c r="F228" s="171" t="s">
        <v>429</v>
      </c>
      <c r="G228" s="172" t="s">
        <v>430</v>
      </c>
      <c r="H228" s="235"/>
      <c r="I228" s="174"/>
      <c r="J228" s="175">
        <f>ROUND(I228*H228,2)</f>
        <v>0</v>
      </c>
      <c r="K228" s="171" t="s">
        <v>118</v>
      </c>
      <c r="L228" s="37"/>
      <c r="M228" s="176" t="s">
        <v>1</v>
      </c>
      <c r="N228" s="177" t="s">
        <v>39</v>
      </c>
      <c r="O228" s="59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AR228" s="16" t="s">
        <v>421</v>
      </c>
      <c r="AT228" s="16" t="s">
        <v>114</v>
      </c>
      <c r="AU228" s="16" t="s">
        <v>77</v>
      </c>
      <c r="AY228" s="16" t="s">
        <v>111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6" t="s">
        <v>73</v>
      </c>
      <c r="BK228" s="180">
        <f>ROUND(I228*H228,2)</f>
        <v>0</v>
      </c>
      <c r="BL228" s="16" t="s">
        <v>421</v>
      </c>
      <c r="BM228" s="16" t="s">
        <v>431</v>
      </c>
    </row>
    <row r="229" spans="2:65" s="1" customFormat="1" ht="16.5" customHeight="1">
      <c r="B229" s="33"/>
      <c r="C229" s="169" t="s">
        <v>432</v>
      </c>
      <c r="D229" s="169" t="s">
        <v>114</v>
      </c>
      <c r="E229" s="170" t="s">
        <v>433</v>
      </c>
      <c r="F229" s="171" t="s">
        <v>434</v>
      </c>
      <c r="G229" s="172" t="s">
        <v>430</v>
      </c>
      <c r="H229" s="235"/>
      <c r="I229" s="174"/>
      <c r="J229" s="175">
        <f>ROUND(I229*H229,2)</f>
        <v>0</v>
      </c>
      <c r="K229" s="171" t="s">
        <v>118</v>
      </c>
      <c r="L229" s="37"/>
      <c r="M229" s="176" t="s">
        <v>1</v>
      </c>
      <c r="N229" s="177" t="s">
        <v>39</v>
      </c>
      <c r="O229" s="59"/>
      <c r="P229" s="178">
        <f>O229*H229</f>
        <v>0</v>
      </c>
      <c r="Q229" s="178">
        <v>0</v>
      </c>
      <c r="R229" s="178">
        <f>Q229*H229</f>
        <v>0</v>
      </c>
      <c r="S229" s="178">
        <v>0</v>
      </c>
      <c r="T229" s="179">
        <f>S229*H229</f>
        <v>0</v>
      </c>
      <c r="AR229" s="16" t="s">
        <v>421</v>
      </c>
      <c r="AT229" s="16" t="s">
        <v>114</v>
      </c>
      <c r="AU229" s="16" t="s">
        <v>77</v>
      </c>
      <c r="AY229" s="16" t="s">
        <v>111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6" t="s">
        <v>73</v>
      </c>
      <c r="BK229" s="180">
        <f>ROUND(I229*H229,2)</f>
        <v>0</v>
      </c>
      <c r="BL229" s="16" t="s">
        <v>421</v>
      </c>
      <c r="BM229" s="16" t="s">
        <v>435</v>
      </c>
    </row>
    <row r="230" spans="2:65" s="1" customFormat="1" ht="16.5" customHeight="1">
      <c r="B230" s="33"/>
      <c r="C230" s="169" t="s">
        <v>436</v>
      </c>
      <c r="D230" s="169" t="s">
        <v>114</v>
      </c>
      <c r="E230" s="170" t="s">
        <v>437</v>
      </c>
      <c r="F230" s="171" t="s">
        <v>438</v>
      </c>
      <c r="G230" s="172" t="s">
        <v>420</v>
      </c>
      <c r="H230" s="173">
        <v>1</v>
      </c>
      <c r="I230" s="174"/>
      <c r="J230" s="175">
        <f>ROUND(I230*H230,2)</f>
        <v>0</v>
      </c>
      <c r="K230" s="171" t="s">
        <v>1</v>
      </c>
      <c r="L230" s="37"/>
      <c r="M230" s="236" t="s">
        <v>1</v>
      </c>
      <c r="N230" s="237" t="s">
        <v>39</v>
      </c>
      <c r="O230" s="238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AR230" s="16" t="s">
        <v>421</v>
      </c>
      <c r="AT230" s="16" t="s">
        <v>114</v>
      </c>
      <c r="AU230" s="16" t="s">
        <v>77</v>
      </c>
      <c r="AY230" s="16" t="s">
        <v>111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6" t="s">
        <v>73</v>
      </c>
      <c r="BK230" s="180">
        <f>ROUND(I230*H230,2)</f>
        <v>0</v>
      </c>
      <c r="BL230" s="16" t="s">
        <v>421</v>
      </c>
      <c r="BM230" s="16" t="s">
        <v>439</v>
      </c>
    </row>
    <row r="231" spans="2:65" s="1" customFormat="1" ht="6.95" customHeight="1">
      <c r="B231" s="45"/>
      <c r="C231" s="46"/>
      <c r="D231" s="46"/>
      <c r="E231" s="46"/>
      <c r="F231" s="46"/>
      <c r="G231" s="46"/>
      <c r="H231" s="46"/>
      <c r="I231" s="120"/>
      <c r="J231" s="46"/>
      <c r="K231" s="46"/>
      <c r="L231" s="37"/>
    </row>
  </sheetData>
  <sheetProtection algorithmName="SHA-512" hashValue="P5tyoHINPg3VAi3XvQxZuskAo5seBHyNL+R3nLwPu6h7joRsYRqqXNRbMe6Ei5f0xKf6WNXN0Kg2+uxsrGe5Ag==" saltValue="+9GucfP9UJyZR9WpQLVapOd8nBjgwXDanmeJhRinNjGvECA12+a9iU1oyQ1tCMkwxDVOPLo1mK63agISS4qaJA==" spinCount="100000" sheet="1" objects="1" scenarios="1" formatColumns="0" formatRows="0" autoFilter="0"/>
  <autoFilter ref="C88:K230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stavební práce</vt:lpstr>
      <vt:lpstr>'1 - stavební práce'!Názvy_tisku</vt:lpstr>
      <vt:lpstr>'Rekapitulace stavby'!Názvy_tisku</vt:lpstr>
      <vt:lpstr>'1 - stavební práce'!Oblast_tisku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jana-note\Jana</dc:creator>
  <cp:lastModifiedBy>Knajflová Miroslava Lejla</cp:lastModifiedBy>
  <dcterms:created xsi:type="dcterms:W3CDTF">2020-12-15T14:37:31Z</dcterms:created>
  <dcterms:modified xsi:type="dcterms:W3CDTF">2021-02-08T14:36:19Z</dcterms:modified>
</cp:coreProperties>
</file>